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E:\Работа\Приемка\2022\"/>
    </mc:Choice>
  </mc:AlternateContent>
  <bookViews>
    <workbookView xWindow="-120" yWindow="-120" windowWidth="20730" windowHeight="11160"/>
  </bookViews>
  <sheets>
    <sheet name="Данные" sheetId="2" r:id="rId1"/>
    <sheet name="Заявление" sheetId="7" r:id="rId2"/>
    <sheet name="Анкета абитуриента" sheetId="10" r:id="rId3"/>
    <sheet name="Скрытый" sheetId="3" state="hidden" r:id="rId4"/>
    <sheet name="Договор" sheetId="4" state="hidden" r:id="rId5"/>
    <sheet name="Лист2" sheetId="6" state="hidden" r:id="rId6"/>
  </sheets>
  <externalReferences>
    <externalReference r:id="rId7"/>
  </externalReferences>
  <definedNames>
    <definedName name="Географический">Скрытый!$C$62</definedName>
    <definedName name="Естествознания">Скрытый!$B$62</definedName>
    <definedName name="Исторический">Скрытый!$D$62</definedName>
    <definedName name="_xlnm.Print_Area" localSheetId="2">'Анкета абитуриента'!$A$1:$AL$71</definedName>
    <definedName name="_xlnm.Print_Area" localSheetId="1">Заявление!$A$1:$M$73</definedName>
    <definedName name="Психолого_педагогический">Скрытый!$H$62:$H$64</definedName>
    <definedName name="Социально_педагогический">Скрытый!$I$62:$I$64</definedName>
    <definedName name="ФакультетыЗаоч">Скрытый!$A$62:$A$68</definedName>
    <definedName name="Физического.воспитания.и.туризма">Скрытый!$E$62</definedName>
    <definedName name="Юридический">Скрытый!$J$62:$J$63</definedName>
    <definedName name="языки">Скрытый!$L$23:$L$26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3" l="1"/>
  <c r="F15" i="3"/>
  <c r="F14" i="3"/>
  <c r="F13" i="3"/>
  <c r="F11" i="3"/>
  <c r="F10" i="3"/>
  <c r="F9" i="3"/>
  <c r="F8" i="3"/>
  <c r="F7" i="3"/>
  <c r="F6" i="3"/>
  <c r="F5" i="3"/>
  <c r="F4" i="3"/>
  <c r="F3" i="3"/>
  <c r="P34" i="10" l="1"/>
  <c r="H22" i="10" l="1"/>
  <c r="D16" i="7" l="1"/>
  <c r="J26" i="10"/>
  <c r="B60" i="7" l="1"/>
  <c r="D55" i="7"/>
  <c r="D51" i="7"/>
  <c r="D49" i="7"/>
  <c r="B14" i="7"/>
  <c r="C2" i="4" l="1"/>
  <c r="I8" i="10"/>
  <c r="C36" i="7"/>
  <c r="V2" i="4" l="1"/>
  <c r="U2" i="4"/>
  <c r="T2" i="4"/>
  <c r="R2" i="4"/>
  <c r="D16" i="2" l="1"/>
  <c r="D15" i="2"/>
  <c r="C16" i="2"/>
  <c r="C15" i="2"/>
  <c r="C14" i="2"/>
  <c r="C13" i="2"/>
  <c r="G15" i="10" l="1"/>
  <c r="Z13" i="10"/>
  <c r="Z12" i="10"/>
  <c r="G13" i="10"/>
  <c r="Z47" i="10"/>
  <c r="D53" i="7" l="1"/>
  <c r="L2" i="4" l="1"/>
  <c r="K2" i="4"/>
  <c r="U39" i="10" l="1"/>
  <c r="C10" i="7" l="1"/>
  <c r="D34" i="7"/>
  <c r="R51" i="10" l="1"/>
  <c r="I51" i="10"/>
  <c r="F51" i="10"/>
  <c r="D47" i="10"/>
  <c r="U38" i="10"/>
  <c r="Q41" i="10"/>
  <c r="Q40" i="10"/>
  <c r="Q39" i="10"/>
  <c r="D41" i="10"/>
  <c r="D40" i="10"/>
  <c r="D39" i="10"/>
  <c r="L32" i="10"/>
  <c r="Y32" i="10" s="1"/>
  <c r="K29" i="10"/>
  <c r="K28" i="10"/>
  <c r="E26" i="10"/>
  <c r="Y20" i="10"/>
  <c r="Y18" i="10"/>
  <c r="G20" i="10"/>
  <c r="G19" i="10"/>
  <c r="K18" i="10"/>
  <c r="AE16" i="10"/>
  <c r="I16" i="10"/>
  <c r="Z14" i="10"/>
  <c r="G14" i="10"/>
  <c r="G12" i="10"/>
  <c r="I9" i="10"/>
  <c r="K22" i="7"/>
  <c r="M2" i="4" l="1"/>
  <c r="W2" i="4" s="1"/>
  <c r="G12" i="7"/>
  <c r="F45" i="7" l="1"/>
  <c r="I58" i="7"/>
  <c r="N2" i="4"/>
  <c r="D2" i="4"/>
  <c r="B2" i="4" l="1"/>
  <c r="Q2" i="4"/>
  <c r="O2" i="4" l="1"/>
  <c r="P2" i="4" l="1"/>
  <c r="J2" i="4" l="1"/>
  <c r="I2" i="4"/>
  <c r="H2" i="4" l="1"/>
  <c r="I13" i="3" l="1"/>
  <c r="G2" i="4" l="1"/>
  <c r="A2" i="4"/>
  <c r="X1" i="3" l="1"/>
  <c r="W1" i="3"/>
  <c r="E2" i="4" l="1"/>
  <c r="F2" i="4"/>
</calcChain>
</file>

<file path=xl/sharedStrings.xml><?xml version="1.0" encoding="utf-8"?>
<sst xmlns="http://schemas.openxmlformats.org/spreadsheetml/2006/main" count="491" uniqueCount="363">
  <si>
    <t>с присвоением квалификации</t>
  </si>
  <si>
    <t>вечерней</t>
  </si>
  <si>
    <t>дистанционной</t>
  </si>
  <si>
    <t>Фамилия</t>
  </si>
  <si>
    <t>Имя</t>
  </si>
  <si>
    <t>Отчество</t>
  </si>
  <si>
    <t>Специальность</t>
  </si>
  <si>
    <t>Факультет</t>
  </si>
  <si>
    <t>Квалификация</t>
  </si>
  <si>
    <t>Кол-во лет обучения</t>
  </si>
  <si>
    <t>Форма получения образования</t>
  </si>
  <si>
    <t>Дневная</t>
  </si>
  <si>
    <t>Заочная</t>
  </si>
  <si>
    <t>Вечерняя</t>
  </si>
  <si>
    <t>Дистанционная</t>
  </si>
  <si>
    <t>дневной</t>
  </si>
  <si>
    <t>заочной</t>
  </si>
  <si>
    <t>1. Предмет договора - подготовка специалиста с высшим образованием по специальности (направлению специальности, специализации)</t>
  </si>
  <si>
    <t>ФИО</t>
  </si>
  <si>
    <t>ЛетОбучения</t>
  </si>
  <si>
    <t>ФормаОбразования</t>
  </si>
  <si>
    <t>Дата</t>
  </si>
  <si>
    <t>Стоимость</t>
  </si>
  <si>
    <t>Стоимость обучения</t>
  </si>
  <si>
    <t>СтоимостьПрописью</t>
  </si>
  <si>
    <t>CтоимостьЦифрами</t>
  </si>
  <si>
    <t>Адрес</t>
  </si>
  <si>
    <t>Индекс</t>
  </si>
  <si>
    <t>Область</t>
  </si>
  <si>
    <t>Район</t>
  </si>
  <si>
    <t>Населенный пункт</t>
  </si>
  <si>
    <t>Брестская</t>
  </si>
  <si>
    <t>Брестский</t>
  </si>
  <si>
    <t>Брест</t>
  </si>
  <si>
    <t>TYL_NAME</t>
  </si>
  <si>
    <t>TYL_SHORT_NAME</t>
  </si>
  <si>
    <t>Агрогородок</t>
  </si>
  <si>
    <t>Город</t>
  </si>
  <si>
    <t>Городской поселок</t>
  </si>
  <si>
    <t>Деревня</t>
  </si>
  <si>
    <t>Курортный поселок</t>
  </si>
  <si>
    <t>Поселок</t>
  </si>
  <si>
    <t>Поселок городского типа</t>
  </si>
  <si>
    <t>Рабочий поселок</t>
  </si>
  <si>
    <t>Село</t>
  </si>
  <si>
    <t>Сельский населенный пункт</t>
  </si>
  <si>
    <t>Хутор</t>
  </si>
  <si>
    <t>Тип населенного пункта</t>
  </si>
  <si>
    <t>аг.</t>
  </si>
  <si>
    <t>г.</t>
  </si>
  <si>
    <t>гп.</t>
  </si>
  <si>
    <t>д.</t>
  </si>
  <si>
    <t>кп.</t>
  </si>
  <si>
    <t>п.</t>
  </si>
  <si>
    <t>пгт.</t>
  </si>
  <si>
    <t>рп.</t>
  </si>
  <si>
    <t>с.</t>
  </si>
  <si>
    <t>снп.</t>
  </si>
  <si>
    <t>х.</t>
  </si>
  <si>
    <t>Улица, дом, квартира</t>
  </si>
  <si>
    <t xml:space="preserve">Документ, удостоверяющий личность </t>
  </si>
  <si>
    <t>Вид</t>
  </si>
  <si>
    <t>Серия</t>
  </si>
  <si>
    <t>Номер</t>
  </si>
  <si>
    <t>Дата выдачи</t>
  </si>
  <si>
    <t>Кем выдан</t>
  </si>
  <si>
    <t>Паспорт</t>
  </si>
  <si>
    <t>АВ</t>
  </si>
  <si>
    <t>Московским РОВД г.Бреста</t>
  </si>
  <si>
    <t>Идентификационный номер</t>
  </si>
  <si>
    <t>Документ</t>
  </si>
  <si>
    <t>26.06.2020 г.</t>
  </si>
  <si>
    <t>12345678PB7896О1</t>
  </si>
  <si>
    <t>ИдентификационныйНомер</t>
  </si>
  <si>
    <t>Контактные телефоны</t>
  </si>
  <si>
    <t>Мобильный</t>
  </si>
  <si>
    <t>Домашний</t>
  </si>
  <si>
    <t>Мобильный (с кодом)</t>
  </si>
  <si>
    <t>Домашний (с кодом)</t>
  </si>
  <si>
    <t>(29) 1234567</t>
  </si>
  <si>
    <t>(0162) 123456</t>
  </si>
  <si>
    <t>Данные абитуриента</t>
  </si>
  <si>
    <t>ПредставительФИО</t>
  </si>
  <si>
    <t>ПредставительАдрес</t>
  </si>
  <si>
    <t>ПредставительДокумент</t>
  </si>
  <si>
    <t>ВА</t>
  </si>
  <si>
    <t>76543218PB7896О1</t>
  </si>
  <si>
    <t>16.06.2020 г.</t>
  </si>
  <si>
    <t>Московским РОВД г.Барановичи</t>
  </si>
  <si>
    <t>ПредставительИдентификационный</t>
  </si>
  <si>
    <t>ФИОТворительный</t>
  </si>
  <si>
    <t>ПредставительДокумент2</t>
  </si>
  <si>
    <t>Преподаватель</t>
  </si>
  <si>
    <t>Биолог-эколог. Преподаватель биологии и экологии</t>
  </si>
  <si>
    <t>Специалист в сфере туризма и гостеприимства</t>
  </si>
  <si>
    <t>Психолог. Преподаватель психологии</t>
  </si>
  <si>
    <t>Педагог-психолог</t>
  </si>
  <si>
    <t>Учитель-логопед. Преподаватель</t>
  </si>
  <si>
    <t>Педагог</t>
  </si>
  <si>
    <t>Юрист</t>
  </si>
  <si>
    <t>Заочная форма</t>
  </si>
  <si>
    <t>одна тысяча сто сорок</t>
  </si>
  <si>
    <t>Специалист по социальной работе - педагог</t>
  </si>
  <si>
    <t>Специалист по социальной работе - психолог</t>
  </si>
  <si>
    <t>1-02 01 01 – История и обществоведческие дисциплины</t>
  </si>
  <si>
    <t>1-03 02 01 – Физическая культура</t>
  </si>
  <si>
    <t>1-03 03 01 – Логопедия</t>
  </si>
  <si>
    <t>1-24 01 02 – Правоведение</t>
  </si>
  <si>
    <t>1-23 01 04 – Психология</t>
  </si>
  <si>
    <t xml:space="preserve">1-01 01 01 – Дошкольное образование </t>
  </si>
  <si>
    <t>1-86 01 01-02 – Социальная работа (социально-психологическая деятельность)</t>
  </si>
  <si>
    <t>Допустить к вступительным испытаниям</t>
  </si>
  <si>
    <t>Зачислить на _____ курс</t>
  </si>
  <si>
    <t>и участию в конкурсе</t>
  </si>
  <si>
    <t>на факультет</t>
  </si>
  <si>
    <t>Допустить к участию в конкурсе</t>
  </si>
  <si>
    <t>специальность (направление специальности,</t>
  </si>
  <si>
    <t>(нужное подчеркнуть)</t>
  </si>
  <si>
    <t>специализацию</t>
  </si>
  <si>
    <t>Ректор</t>
  </si>
  <si>
    <t xml:space="preserve">           А.Н. Сендер</t>
  </si>
  <si>
    <t>Ректору Учреждения образования "Брестский государственный университет имени А.С. Пушкина"</t>
  </si>
  <si>
    <t>от</t>
  </si>
  <si>
    <t>(фамилия, собственное имя, отчество (если таковое имеется))</t>
  </si>
  <si>
    <t>который(ая) проживает по адресу:</t>
  </si>
  <si>
    <t>(почтовый индекс, адрес места жительства в соответствии со штампом о регистрации,</t>
  </si>
  <si>
    <t xml:space="preserve"> домашний и мобильный телефоны)</t>
  </si>
  <si>
    <t>и закончил(а)</t>
  </si>
  <si>
    <t>(год окончания, наименование учреждения образования)</t>
  </si>
  <si>
    <t>являюсь студентом (кой)</t>
  </si>
  <si>
    <t>курса*</t>
  </si>
  <si>
    <t>(наименование учреждения образования)</t>
  </si>
  <si>
    <t>специальности</t>
  </si>
  <si>
    <t>(наименование специальности)</t>
  </si>
  <si>
    <t>ЗАЯВЛЕНИЕ</t>
  </si>
  <si>
    <t>(подчеркнуть один из перечисленных вариантов)</t>
  </si>
  <si>
    <t>для получения первого, второго,последующего высшего образования I ступени</t>
  </si>
  <si>
    <t>в дневной, заочной форме получения образования</t>
  </si>
  <si>
    <t>на условиях целевой подготовки, за счет средств бюджета, на платной основе</t>
  </si>
  <si>
    <t>для получения образования в полный срок, в сокращенный срок</t>
  </si>
  <si>
    <t>на факультете</t>
  </si>
  <si>
    <t>по специальности (специальностям) (направлению специальности, специализации)**</t>
  </si>
  <si>
    <t>1.</t>
  </si>
  <si>
    <t>2.</t>
  </si>
  <si>
    <t>3.</t>
  </si>
  <si>
    <t>4.</t>
  </si>
  <si>
    <t>5.</t>
  </si>
  <si>
    <t>О себе сообщаю следующие сведения:</t>
  </si>
  <si>
    <t>число, месяц, год рождения</t>
  </si>
  <si>
    <t>место работы, занимаемая должность (профессия)</t>
  </si>
  <si>
    <t>трудовой стаж по профилю избранной специальности</t>
  </si>
  <si>
    <t>лет</t>
  </si>
  <si>
    <t>месяцев (полных)</t>
  </si>
  <si>
    <t>нуждаюсь в общежитии (да, нет)</t>
  </si>
  <si>
    <t>проживает по адресу:</t>
  </si>
  <si>
    <t>(почтовый индекс, адрес места жительства в соответствии со штампом о регистрации)</t>
  </si>
  <si>
    <t>мать</t>
  </si>
  <si>
    <t>имею право на льготы</t>
  </si>
  <si>
    <t>данные документа, удостоверяющего личность</t>
  </si>
  <si>
    <t>(серия (при наличии), номер, дата выдачи,</t>
  </si>
  <si>
    <t>наименование государственного органа, его выдавшего, идентификационный номер (при наличии))</t>
  </si>
  <si>
    <t>(дата заполнения заявления)</t>
  </si>
  <si>
    <t>(подпись)</t>
  </si>
  <si>
    <t>Вид конкурса</t>
  </si>
  <si>
    <t>Дополнительные сведения</t>
  </si>
  <si>
    <t>На использование информации из базы данных абитуриентов***</t>
  </si>
  <si>
    <t>(согласен(а), не согласен(а))</t>
  </si>
  <si>
    <t>** Наименование специальности (направления специальности, специализации) в соответствии с Общегосударственным классификатором Республики Беларусь ОКРБ 011-2009 «Специальности и классификации»), утвержденным постановлением Министерства образования Республики Беларусь от 2 июня 2009 г. №36</t>
  </si>
  <si>
    <t>*** Заполняется в случае участия абитуриента в процедуре автоматизированного зачисления.</t>
  </si>
  <si>
    <t>До поступления в учреждение высшего образования изучал(а) иностранный язык</t>
  </si>
  <si>
    <t xml:space="preserve">   А.Н. Сендер</t>
  </si>
  <si>
    <t xml:space="preserve">          г.</t>
  </si>
  <si>
    <t>Прошу допустить меня к вступительным испытаниям и участию в конкурсе, к участию в конкурсе</t>
  </si>
  <si>
    <t xml:space="preserve">Вступительные испытания буду сдавать на белорусском языке, русском языке </t>
  </si>
  <si>
    <t>родители: отец</t>
  </si>
  <si>
    <t>(проставляется ответственным секретарём приёмной комиссии (заместителем ответственного секретаря приёмной комиссии) в соответствии с порядком приёма в учреждение высшего образования)</t>
  </si>
  <si>
    <t>*Заполняется в случае поступления на второе (последующее) высшее образование</t>
  </si>
  <si>
    <t>С порядком приема и порядком подачи апелляции (нужное подчеркнуть) в учреждение образования ознакомлен(а).</t>
  </si>
  <si>
    <t>языки</t>
  </si>
  <si>
    <t>английский</t>
  </si>
  <si>
    <t>испанский</t>
  </si>
  <si>
    <t>немецкий</t>
  </si>
  <si>
    <t>французский</t>
  </si>
  <si>
    <t>Географический</t>
  </si>
  <si>
    <t>Исторический</t>
  </si>
  <si>
    <t>Психолого-педагогический</t>
  </si>
  <si>
    <t>Социально-педагогический</t>
  </si>
  <si>
    <t>Юридический</t>
  </si>
  <si>
    <t>1-33 01 01 – Биоэкология</t>
  </si>
  <si>
    <t>1-89 01 01 – Туризм и гостеприимство  (3,5 года)</t>
  </si>
  <si>
    <t>1-24 01 02 – Правоведение (3,5 года)</t>
  </si>
  <si>
    <t>Дата рождения</t>
  </si>
  <si>
    <t>изучал(а) иностранный язык</t>
  </si>
  <si>
    <t>(балл)</t>
  </si>
  <si>
    <t>(предмет)</t>
  </si>
  <si>
    <t xml:space="preserve"> </t>
  </si>
  <si>
    <t>Подпись технического секретаря:</t>
  </si>
  <si>
    <t>Школьная отметка (по I предмету профильного испытания):</t>
  </si>
  <si>
    <t>Платно</t>
  </si>
  <si>
    <t>Бюджет</t>
  </si>
  <si>
    <t>Категория обучения:</t>
  </si>
  <si>
    <t>по собеседованию (для выпускников пед. кл.)</t>
  </si>
  <si>
    <t>нет</t>
  </si>
  <si>
    <t>да</t>
  </si>
  <si>
    <t>Потребность в общежитии</t>
  </si>
  <si>
    <t>по общему конкурсу</t>
  </si>
  <si>
    <t>по целевому набору</t>
  </si>
  <si>
    <t>вне конкурса</t>
  </si>
  <si>
    <t>II-я</t>
  </si>
  <si>
    <t>без экзаменов</t>
  </si>
  <si>
    <t>дети-инвалиды</t>
  </si>
  <si>
    <t>I-я</t>
  </si>
  <si>
    <t>основание</t>
  </si>
  <si>
    <t>Вид конкурса:</t>
  </si>
  <si>
    <t>Инвалидность</t>
  </si>
  <si>
    <t>Личное дело №:</t>
  </si>
  <si>
    <t>(заполняется только техническим секретарём)</t>
  </si>
  <si>
    <t>ДОПОЛНИТЕЛЬНАЯ ИНФОРМАЦИЯ</t>
  </si>
  <si>
    <t>Подпись абитуриента:</t>
  </si>
  <si>
    <t>.</t>
  </si>
  <si>
    <t>Дата заполнения (д.м.г.):</t>
  </si>
  <si>
    <t>Личный номер</t>
  </si>
  <si>
    <t>(для иностранных граждан)</t>
  </si>
  <si>
    <t>(при обучении)</t>
  </si>
  <si>
    <t>Вид на жительство</t>
  </si>
  <si>
    <t>Иностранный язык (один - основной):</t>
  </si>
  <si>
    <t>баллы</t>
  </si>
  <si>
    <t>предмет</t>
  </si>
  <si>
    <t>Средний балл документа об образовании:</t>
  </si>
  <si>
    <r>
      <t xml:space="preserve">Результаты тестирования </t>
    </r>
    <r>
      <rPr>
        <sz val="12"/>
        <rFont val="Times New Roman"/>
        <family val="1"/>
        <charset val="204"/>
      </rPr>
      <t>(по сертификатам):</t>
    </r>
  </si>
  <si>
    <t>Район (заказчик):</t>
  </si>
  <si>
    <t>Целевое направление:</t>
  </si>
  <si>
    <t>Награды за учёбу:</t>
  </si>
  <si>
    <t>Место расположения:</t>
  </si>
  <si>
    <t>Тип:</t>
  </si>
  <si>
    <t>Год:</t>
  </si>
  <si>
    <t>Учебное заведение, которое выдало оригинал документа об образовании:</t>
  </si>
  <si>
    <t>(контактный, с кодом)</t>
  </si>
  <si>
    <t>Район:</t>
  </si>
  <si>
    <t>Ул., д., кв.:</t>
  </si>
  <si>
    <t>Область:</t>
  </si>
  <si>
    <t>Город/село:</t>
  </si>
  <si>
    <t>Страна проживания:</t>
  </si>
  <si>
    <t>Гражданство (по паспорту):</t>
  </si>
  <si>
    <t>Дата рождения:</t>
  </si>
  <si>
    <t>(запаўняецца на беларускай мове)</t>
  </si>
  <si>
    <t>Пол:</t>
  </si>
  <si>
    <t>Iмя па бацьку:</t>
  </si>
  <si>
    <t>Отчество:</t>
  </si>
  <si>
    <t>Iмя:</t>
  </si>
  <si>
    <t>Имя:</t>
  </si>
  <si>
    <t>Прозвiшча:</t>
  </si>
  <si>
    <t>Фамилия:</t>
  </si>
  <si>
    <t>Форма обучения:</t>
  </si>
  <si>
    <t>Специальность:</t>
  </si>
  <si>
    <t>(заполняется абитуриентом на русском языке печатными буквами)</t>
  </si>
  <si>
    <t>Учреждение образования "Брестский государственный университет имени А.С.Пушкина"</t>
  </si>
  <si>
    <t>АНКЕТА АБИТУРИЕНТА</t>
  </si>
  <si>
    <t>есть</t>
  </si>
  <si>
    <t>диплом с отличием</t>
  </si>
  <si>
    <t>медаль</t>
  </si>
  <si>
    <t>ВУЗ</t>
  </si>
  <si>
    <t>СПТУ</t>
  </si>
  <si>
    <t>гимназия</t>
  </si>
  <si>
    <t>лицей</t>
  </si>
  <si>
    <t>Пол</t>
  </si>
  <si>
    <t>мужской</t>
  </si>
  <si>
    <t>женский</t>
  </si>
  <si>
    <t>РБ</t>
  </si>
  <si>
    <t>Страна проживания</t>
  </si>
  <si>
    <t>Гражданство (по паспорту)</t>
  </si>
  <si>
    <t>Беларусь</t>
  </si>
  <si>
    <t>Год</t>
  </si>
  <si>
    <t>Тип</t>
  </si>
  <si>
    <t>Место расположения</t>
  </si>
  <si>
    <t>Награды за учёбу</t>
  </si>
  <si>
    <t>Тип учебного заведения</t>
  </si>
  <si>
    <t>ССУЗ (колледж)</t>
  </si>
  <si>
    <t>Целевое направление</t>
  </si>
  <si>
    <t>Район (заказчик)</t>
  </si>
  <si>
    <t>Результаты тестирования (по сертификатам)</t>
  </si>
  <si>
    <t>Предмет 1</t>
  </si>
  <si>
    <t>Балл</t>
  </si>
  <si>
    <t>Предмет 2</t>
  </si>
  <si>
    <t>Предмет 3</t>
  </si>
  <si>
    <t>ЦТ</t>
  </si>
  <si>
    <t>белорусский язык</t>
  </si>
  <si>
    <t>русский язык</t>
  </si>
  <si>
    <t>обществоведение</t>
  </si>
  <si>
    <t>математика</t>
  </si>
  <si>
    <t>биология</t>
  </si>
  <si>
    <t>химия</t>
  </si>
  <si>
    <t>физика</t>
  </si>
  <si>
    <t>история Беларуси</t>
  </si>
  <si>
    <t>география</t>
  </si>
  <si>
    <t xml:space="preserve">всемирная история (новейшее время) </t>
  </si>
  <si>
    <t>Ср. балл док-та об образовании</t>
  </si>
  <si>
    <t>Вид на жительство (для иностранных граждан)</t>
  </si>
  <si>
    <t>Телефон:</t>
  </si>
  <si>
    <t>г. Брест</t>
  </si>
  <si>
    <t>Иванов</t>
  </si>
  <si>
    <t>Иван</t>
  </si>
  <si>
    <t>Иванович</t>
  </si>
  <si>
    <t>девять целых восемь десятых</t>
  </si>
  <si>
    <t>Іваноў</t>
  </si>
  <si>
    <t>Іван</t>
  </si>
  <si>
    <t>Іванавіч</t>
  </si>
  <si>
    <t>cуммаПоловина</t>
  </si>
  <si>
    <t>cуммаПоловинаПрописью</t>
  </si>
  <si>
    <t>Отец</t>
  </si>
  <si>
    <t>Мать</t>
  </si>
  <si>
    <t>Иванова</t>
  </si>
  <si>
    <t>Ивана</t>
  </si>
  <si>
    <t>Ивановна</t>
  </si>
  <si>
    <t>СШ</t>
  </si>
  <si>
    <t>№</t>
  </si>
  <si>
    <t>в родительном падеже</t>
  </si>
  <si>
    <t>в творительном падеже</t>
  </si>
  <si>
    <t>на белорусском языке</t>
  </si>
  <si>
    <t>Ивановича</t>
  </si>
  <si>
    <t>Ивановым</t>
  </si>
  <si>
    <t>Иваном</t>
  </si>
  <si>
    <t>Ивановичем</t>
  </si>
  <si>
    <r>
      <t xml:space="preserve">Документ, удостоверяющий личность </t>
    </r>
    <r>
      <rPr>
        <sz val="12"/>
        <color theme="1"/>
        <rFont val="Calibri"/>
        <family val="2"/>
        <charset val="204"/>
        <scheme val="minor"/>
      </rPr>
      <t>(родителей)</t>
    </r>
  </si>
  <si>
    <t>пятьсот семьдесят</t>
  </si>
  <si>
    <t>Ср. балл док-та об образовании (прописью)</t>
  </si>
  <si>
    <t>Стоимость (прописью)</t>
  </si>
  <si>
    <t>Факультеты</t>
  </si>
  <si>
    <t>KH</t>
  </si>
  <si>
    <t>1111111JH5874K</t>
  </si>
  <si>
    <t>01.01.2000 г.</t>
  </si>
  <si>
    <t>Ровд г.Ружаны</t>
  </si>
  <si>
    <t>Брестский р.</t>
  </si>
  <si>
    <t>Брестская обл.</t>
  </si>
  <si>
    <t>1-86 01 01-01 – Социальная работа (социально-педагогическая деятельность)</t>
  </si>
  <si>
    <t>Родители / Законные представители</t>
  </si>
  <si>
    <t>1-03 04 03 – Практическая психология</t>
  </si>
  <si>
    <t>05.02.2020</t>
  </si>
  <si>
    <t>Гершоны</t>
  </si>
  <si>
    <t>английский язык</t>
  </si>
  <si>
    <t>испанский язык</t>
  </si>
  <si>
    <t>немецкий язык</t>
  </si>
  <si>
    <t>французский язык</t>
  </si>
  <si>
    <t>0123456</t>
  </si>
  <si>
    <t>0234567</t>
  </si>
  <si>
    <t>0765432</t>
  </si>
  <si>
    <t>ул. Гоголя, д. 4 кв. 6</t>
  </si>
  <si>
    <t>ул. Северная д. 18</t>
  </si>
  <si>
    <t>пр-т Машерова д. 15 кв. 25</t>
  </si>
  <si>
    <t>1-01 02 01 – Начальное образование (3,5 года)</t>
  </si>
  <si>
    <t>Прохождение срочной военной службы</t>
  </si>
  <si>
    <t>Нет</t>
  </si>
  <si>
    <t>Естествознания</t>
  </si>
  <si>
    <t>Физического воспитания и туризма</t>
  </si>
  <si>
    <t xml:space="preserve">Приказ "_____" _____ 2022 г. № </t>
  </si>
  <si>
    <t>"_____" ___________ 2022 г.</t>
  </si>
  <si>
    <t>2022 г.</t>
  </si>
  <si>
    <t>одна тысяча триста семьдесят девять</t>
  </si>
  <si>
    <t>шестьсот восемьдесят девять 50 копеек</t>
  </si>
  <si>
    <t>одна тысяча четыреста девять</t>
  </si>
  <si>
    <t>семьсот четыре 50 копеек</t>
  </si>
  <si>
    <t>одна тысяча четыреста семьдесят четыре</t>
  </si>
  <si>
    <t>семьсот тридцать семь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</si>
</sst>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*_@"/>
    <numFmt numFmtId="166" formatCode="0.0"/>
  </numFmts>
  <fonts count="4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16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2"/>
      <name val="Times New Roman"/>
      <family val="1"/>
      <charset val="204"/>
    </font>
    <font>
      <i/>
      <sz val="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2"/>
      <name val="Times New Roman"/>
      <family val="1"/>
      <charset val="204"/>
    </font>
    <font>
      <b/>
      <sz val="11.5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565656"/>
      <name val="Arial"/>
      <family val="2"/>
      <charset val="204"/>
    </font>
    <font>
      <b/>
      <i/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hair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DotDot">
        <color indexed="64"/>
      </right>
      <top style="hair">
        <color indexed="64"/>
      </top>
      <bottom/>
      <diagonal/>
    </border>
    <border>
      <left style="hair">
        <color indexed="64"/>
      </left>
      <right style="dashDotDot">
        <color indexed="64"/>
      </right>
      <top style="hair">
        <color indexed="64"/>
      </top>
      <bottom style="dashDotDot">
        <color indexed="64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</borders>
  <cellStyleXfs count="3">
    <xf numFmtId="0" fontId="0" fillId="0" borderId="0"/>
    <xf numFmtId="0" fontId="18" fillId="0" borderId="0"/>
    <xf numFmtId="0" fontId="20" fillId="0" borderId="0"/>
  </cellStyleXfs>
  <cellXfs count="300">
    <xf numFmtId="0" fontId="0" fillId="0" borderId="0" xfId="0"/>
    <xf numFmtId="0" fontId="0" fillId="0" borderId="0" xfId="0" applyAlignment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justify" vertical="center"/>
    </xf>
    <xf numFmtId="0" fontId="10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top"/>
    </xf>
    <xf numFmtId="0" fontId="12" fillId="0" borderId="7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/>
    </xf>
    <xf numFmtId="0" fontId="15" fillId="2" borderId="7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top"/>
    </xf>
    <xf numFmtId="0" fontId="14" fillId="0" borderId="0" xfId="1" applyFont="1" applyAlignment="1"/>
    <xf numFmtId="0" fontId="16" fillId="0" borderId="0" xfId="1" applyFont="1" applyAlignment="1">
      <alignment vertical="top"/>
    </xf>
    <xf numFmtId="0" fontId="16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8" fillId="0" borderId="0" xfId="1"/>
    <xf numFmtId="0" fontId="12" fillId="0" borderId="0" xfId="1" applyFont="1"/>
    <xf numFmtId="0" fontId="16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5" fillId="2" borderId="0" xfId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11" fillId="0" borderId="0" xfId="0" applyFont="1"/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justify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/>
    <xf numFmtId="0" fontId="21" fillId="0" borderId="0" xfId="0" applyFont="1"/>
    <xf numFmtId="0" fontId="34" fillId="0" borderId="0" xfId="0" applyFont="1"/>
    <xf numFmtId="0" fontId="21" fillId="0" borderId="0" xfId="0" applyFont="1" applyAlignment="1">
      <alignment horizontal="center" vertical="center" wrapText="1"/>
    </xf>
    <xf numFmtId="49" fontId="26" fillId="3" borderId="0" xfId="2" applyNumberFormat="1" applyFont="1" applyFill="1" applyBorder="1" applyAlignment="1"/>
    <xf numFmtId="0" fontId="21" fillId="3" borderId="0" xfId="2" applyFont="1" applyFill="1" applyAlignment="1"/>
    <xf numFmtId="0" fontId="22" fillId="3" borderId="0" xfId="2" applyFont="1" applyFill="1" applyBorder="1" applyAlignment="1"/>
    <xf numFmtId="0" fontId="23" fillId="3" borderId="0" xfId="2" applyFont="1" applyFill="1" applyBorder="1" applyAlignment="1">
      <alignment horizontal="center"/>
    </xf>
    <xf numFmtId="0" fontId="22" fillId="3" borderId="0" xfId="2" applyFont="1" applyFill="1" applyAlignment="1"/>
    <xf numFmtId="0" fontId="22" fillId="3" borderId="18" xfId="2" applyFont="1" applyFill="1" applyBorder="1" applyAlignment="1"/>
    <xf numFmtId="0" fontId="23" fillId="3" borderId="17" xfId="2" applyFont="1" applyFill="1" applyBorder="1" applyAlignment="1">
      <alignment horizontal="center"/>
    </xf>
    <xf numFmtId="0" fontId="22" fillId="3" borderId="16" xfId="2" applyFont="1" applyFill="1" applyBorder="1" applyAlignment="1"/>
    <xf numFmtId="0" fontId="21" fillId="3" borderId="15" xfId="2" applyFont="1" applyFill="1" applyBorder="1" applyAlignment="1"/>
    <xf numFmtId="0" fontId="25" fillId="3" borderId="0" xfId="2" applyFont="1" applyFill="1" applyBorder="1" applyAlignment="1"/>
    <xf numFmtId="0" fontId="21" fillId="3" borderId="0" xfId="2" applyFont="1" applyFill="1" applyBorder="1" applyAlignment="1"/>
    <xf numFmtId="0" fontId="21" fillId="3" borderId="14" xfId="2" applyFont="1" applyFill="1" applyBorder="1" applyAlignment="1"/>
    <xf numFmtId="0" fontId="27" fillId="3" borderId="0" xfId="2" applyFont="1" applyFill="1" applyBorder="1" applyAlignment="1"/>
    <xf numFmtId="0" fontId="22" fillId="3" borderId="13" xfId="2" applyFont="1" applyFill="1" applyBorder="1" applyAlignment="1"/>
    <xf numFmtId="0" fontId="23" fillId="3" borderId="12" xfId="2" applyFont="1" applyFill="1" applyBorder="1" applyAlignment="1">
      <alignment horizontal="center"/>
    </xf>
    <xf numFmtId="0" fontId="31" fillId="3" borderId="12" xfId="2" applyFont="1" applyFill="1" applyBorder="1" applyAlignment="1">
      <alignment horizontal="center"/>
    </xf>
    <xf numFmtId="0" fontId="22" fillId="3" borderId="11" xfId="2" applyFont="1" applyFill="1" applyBorder="1" applyAlignment="1"/>
    <xf numFmtId="0" fontId="22" fillId="3" borderId="15" xfId="2" applyFont="1" applyFill="1" applyBorder="1" applyAlignment="1"/>
    <xf numFmtId="0" fontId="22" fillId="3" borderId="14" xfId="2" applyFont="1" applyFill="1" applyBorder="1" applyAlignment="1"/>
    <xf numFmtId="165" fontId="21" fillId="3" borderId="0" xfId="2" applyNumberFormat="1" applyFont="1" applyFill="1" applyBorder="1" applyAlignment="1">
      <alignment horizontal="center"/>
    </xf>
    <xf numFmtId="165" fontId="21" fillId="3" borderId="0" xfId="2" applyNumberFormat="1" applyFont="1" applyFill="1" applyBorder="1" applyAlignment="1"/>
    <xf numFmtId="0" fontId="26" fillId="3" borderId="0" xfId="2" applyFont="1" applyFill="1" applyAlignment="1">
      <alignment horizontal="center"/>
    </xf>
    <xf numFmtId="0" fontId="25" fillId="3" borderId="0" xfId="2" applyFont="1" applyFill="1" applyBorder="1" applyAlignment="1">
      <alignment horizontal="center"/>
    </xf>
    <xf numFmtId="0" fontId="25" fillId="3" borderId="0" xfId="2" applyFont="1" applyFill="1" applyBorder="1" applyAlignment="1">
      <alignment horizontal="left"/>
    </xf>
    <xf numFmtId="0" fontId="23" fillId="3" borderId="16" xfId="2" applyFont="1" applyFill="1" applyBorder="1" applyAlignment="1">
      <alignment horizontal="center"/>
    </xf>
    <xf numFmtId="0" fontId="23" fillId="3" borderId="18" xfId="2" applyFont="1" applyFill="1" applyBorder="1" applyAlignment="1">
      <alignment horizontal="center"/>
    </xf>
    <xf numFmtId="0" fontId="25" fillId="3" borderId="15" xfId="2" applyFont="1" applyFill="1" applyBorder="1" applyAlignment="1"/>
    <xf numFmtId="0" fontId="30" fillId="3" borderId="0" xfId="2" applyFont="1" applyFill="1" applyBorder="1" applyAlignment="1"/>
    <xf numFmtId="0" fontId="27" fillId="3" borderId="0" xfId="2" applyFont="1" applyFill="1" applyAlignment="1"/>
    <xf numFmtId="0" fontId="25" fillId="3" borderId="7" xfId="2" applyFont="1" applyFill="1" applyBorder="1" applyAlignment="1">
      <alignment horizontal="left"/>
    </xf>
    <xf numFmtId="0" fontId="25" fillId="3" borderId="7" xfId="2" applyFont="1" applyFill="1" applyBorder="1" applyAlignment="1"/>
    <xf numFmtId="0" fontId="23" fillId="3" borderId="13" xfId="2" applyFont="1" applyFill="1" applyBorder="1" applyAlignment="1">
      <alignment horizontal="center"/>
    </xf>
    <xf numFmtId="0" fontId="23" fillId="3" borderId="18" xfId="2" applyFont="1" applyFill="1" applyBorder="1" applyAlignment="1"/>
    <xf numFmtId="0" fontId="23" fillId="3" borderId="17" xfId="2" applyFont="1" applyFill="1" applyBorder="1" applyAlignment="1"/>
    <xf numFmtId="0" fontId="23" fillId="3" borderId="15" xfId="2" applyFont="1" applyFill="1" applyBorder="1" applyAlignment="1"/>
    <xf numFmtId="0" fontId="23" fillId="3" borderId="0" xfId="2" applyFont="1" applyFill="1" applyBorder="1" applyAlignment="1"/>
    <xf numFmtId="0" fontId="24" fillId="3" borderId="0" xfId="2" applyFont="1" applyFill="1" applyBorder="1" applyAlignment="1"/>
    <xf numFmtId="0" fontId="27" fillId="3" borderId="14" xfId="2" applyFont="1" applyFill="1" applyBorder="1" applyAlignment="1"/>
    <xf numFmtId="0" fontId="23" fillId="3" borderId="11" xfId="2" applyFont="1" applyFill="1" applyBorder="1" applyAlignment="1">
      <alignment horizontal="center"/>
    </xf>
    <xf numFmtId="0" fontId="23" fillId="3" borderId="13" xfId="2" applyFont="1" applyFill="1" applyBorder="1" applyAlignment="1"/>
    <xf numFmtId="0" fontId="23" fillId="3" borderId="12" xfId="2" applyFont="1" applyFill="1" applyBorder="1" applyAlignment="1"/>
    <xf numFmtId="0" fontId="29" fillId="3" borderId="0" xfId="2" applyFont="1" applyFill="1" applyBorder="1" applyAlignment="1">
      <alignment horizontal="left"/>
    </xf>
    <xf numFmtId="0" fontId="37" fillId="3" borderId="4" xfId="2" applyFont="1" applyFill="1" applyBorder="1" applyAlignment="1">
      <alignment horizontal="center"/>
    </xf>
    <xf numFmtId="0" fontId="37" fillId="3" borderId="0" xfId="2" applyFont="1" applyFill="1" applyBorder="1" applyAlignment="1">
      <alignment horizontal="center"/>
    </xf>
    <xf numFmtId="0" fontId="25" fillId="3" borderId="8" xfId="2" applyFont="1" applyFill="1" applyBorder="1" applyAlignment="1"/>
    <xf numFmtId="0" fontId="21" fillId="3" borderId="8" xfId="2" applyFont="1" applyFill="1" applyBorder="1" applyAlignment="1"/>
    <xf numFmtId="0" fontId="25" fillId="3" borderId="9" xfId="2" applyFont="1" applyFill="1" applyBorder="1" applyAlignment="1"/>
    <xf numFmtId="0" fontId="25" fillId="3" borderId="8" xfId="2" applyFont="1" applyFill="1" applyBorder="1" applyAlignment="1">
      <alignment horizontal="center"/>
    </xf>
    <xf numFmtId="0" fontId="25" fillId="3" borderId="0" xfId="2" applyFont="1" applyFill="1" applyAlignment="1"/>
    <xf numFmtId="0" fontId="35" fillId="3" borderId="0" xfId="2" applyFont="1" applyFill="1" applyAlignment="1"/>
    <xf numFmtId="0" fontId="25" fillId="3" borderId="14" xfId="2" applyFont="1" applyFill="1" applyBorder="1" applyAlignment="1"/>
    <xf numFmtId="0" fontId="40" fillId="3" borderId="7" xfId="2" applyFont="1" applyFill="1" applyBorder="1" applyAlignment="1"/>
    <xf numFmtId="0" fontId="40" fillId="3" borderId="10" xfId="2" applyFont="1" applyFill="1" applyBorder="1" applyAlignment="1"/>
    <xf numFmtId="0" fontId="1" fillId="0" borderId="0" xfId="0" applyNumberFormat="1" applyFont="1"/>
    <xf numFmtId="0" fontId="32" fillId="3" borderId="0" xfId="2" applyFont="1" applyFill="1" applyAlignment="1">
      <alignment horizontal="center"/>
    </xf>
    <xf numFmtId="0" fontId="1" fillId="0" borderId="0" xfId="0" applyFont="1" applyAlignment="1">
      <alignment horizontal="left"/>
    </xf>
    <xf numFmtId="0" fontId="21" fillId="3" borderId="0" xfId="2" applyFont="1" applyFill="1" applyBorder="1" applyAlignment="1"/>
    <xf numFmtId="0" fontId="40" fillId="3" borderId="0" xfId="2" applyFont="1" applyFill="1" applyBorder="1" applyAlignment="1"/>
    <xf numFmtId="0" fontId="21" fillId="3" borderId="8" xfId="2" applyFont="1" applyFill="1" applyBorder="1" applyAlignment="1">
      <alignment horizontal="center" vertical="center"/>
    </xf>
    <xf numFmtId="0" fontId="38" fillId="3" borderId="0" xfId="2" applyFont="1" applyFill="1" applyBorder="1" applyAlignment="1"/>
    <xf numFmtId="0" fontId="15" fillId="3" borderId="7" xfId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22" xfId="0" applyBorder="1"/>
    <xf numFmtId="0" fontId="1" fillId="0" borderId="24" xfId="0" applyFont="1" applyFill="1" applyBorder="1" applyAlignment="1">
      <alignment horizontal="left"/>
    </xf>
    <xf numFmtId="0" fontId="1" fillId="0" borderId="24" xfId="0" applyFont="1" applyFill="1" applyBorder="1"/>
    <xf numFmtId="0" fontId="5" fillId="0" borderId="24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center"/>
    </xf>
    <xf numFmtId="0" fontId="0" fillId="0" borderId="27" xfId="0" applyFill="1" applyBorder="1"/>
    <xf numFmtId="0" fontId="0" fillId="0" borderId="0" xfId="0" applyFill="1" applyBorder="1"/>
    <xf numFmtId="0" fontId="0" fillId="0" borderId="28" xfId="0" applyFill="1" applyBorder="1"/>
    <xf numFmtId="0" fontId="0" fillId="0" borderId="22" xfId="0" applyFill="1" applyBorder="1"/>
    <xf numFmtId="0" fontId="1" fillId="0" borderId="2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27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wrapText="1"/>
    </xf>
    <xf numFmtId="4" fontId="11" fillId="0" borderId="8" xfId="0" applyNumberFormat="1" applyFont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2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/>
    <xf numFmtId="0" fontId="7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42" fillId="0" borderId="26" xfId="0" applyFont="1" applyBorder="1" applyAlignment="1">
      <alignment horizontal="left"/>
    </xf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" fillId="0" borderId="24" xfId="0" applyFont="1" applyBorder="1"/>
    <xf numFmtId="0" fontId="0" fillId="0" borderId="28" xfId="0" applyBorder="1"/>
    <xf numFmtId="0" fontId="0" fillId="0" borderId="25" xfId="0" applyBorder="1"/>
    <xf numFmtId="0" fontId="1" fillId="4" borderId="30" xfId="0" applyFont="1" applyFill="1" applyBorder="1"/>
    <xf numFmtId="0" fontId="1" fillId="4" borderId="31" xfId="0" applyFont="1" applyFill="1" applyBorder="1" applyAlignment="1">
      <alignment horizontal="left"/>
    </xf>
    <xf numFmtId="0" fontId="4" fillId="4" borderId="30" xfId="0" applyFont="1" applyFill="1" applyBorder="1" applyAlignment="1">
      <alignment horizontal="left" vertical="center"/>
    </xf>
    <xf numFmtId="0" fontId="1" fillId="4" borderId="32" xfId="0" applyFont="1" applyFill="1" applyBorder="1"/>
    <xf numFmtId="0" fontId="5" fillId="0" borderId="27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ont="1" applyBorder="1"/>
    <xf numFmtId="0" fontId="0" fillId="0" borderId="22" xfId="0" applyFont="1" applyBorder="1"/>
    <xf numFmtId="0" fontId="0" fillId="0" borderId="0" xfId="0" applyBorder="1" applyAlignment="1">
      <alignment horizontal="left"/>
    </xf>
    <xf numFmtId="0" fontId="44" fillId="0" borderId="0" xfId="0" applyFont="1" applyFill="1" applyBorder="1" applyAlignment="1">
      <alignment horizontal="left" vertical="center"/>
    </xf>
    <xf numFmtId="0" fontId="43" fillId="0" borderId="0" xfId="0" applyFont="1" applyFill="1" applyBorder="1"/>
    <xf numFmtId="0" fontId="1" fillId="0" borderId="0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5" borderId="24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0" fontId="1" fillId="0" borderId="24" xfId="0" applyFont="1" applyFill="1" applyBorder="1" applyProtection="1">
      <protection locked="0"/>
    </xf>
    <xf numFmtId="0" fontId="1" fillId="5" borderId="0" xfId="0" applyFont="1" applyFill="1" applyBorder="1" applyProtection="1">
      <protection locked="0"/>
    </xf>
    <xf numFmtId="0" fontId="1" fillId="0" borderId="22" xfId="0" applyFont="1" applyFill="1" applyBorder="1" applyProtection="1">
      <protection locked="0"/>
    </xf>
    <xf numFmtId="0" fontId="1" fillId="5" borderId="24" xfId="0" applyFont="1" applyFill="1" applyBorder="1" applyAlignment="1" applyProtection="1">
      <alignment horizontal="left"/>
      <protection locked="0"/>
    </xf>
    <xf numFmtId="0" fontId="1" fillId="5" borderId="29" xfId="0" applyFont="1" applyFill="1" applyBorder="1" applyAlignment="1" applyProtection="1">
      <alignment horizontal="left"/>
      <protection locked="0"/>
    </xf>
    <xf numFmtId="0" fontId="5" fillId="5" borderId="24" xfId="0" applyFont="1" applyFill="1" applyBorder="1" applyAlignment="1" applyProtection="1">
      <alignment horizontal="left"/>
      <protection locked="0"/>
    </xf>
    <xf numFmtId="0" fontId="1" fillId="5" borderId="0" xfId="0" applyFont="1" applyFill="1" applyProtection="1">
      <protection locked="0"/>
    </xf>
    <xf numFmtId="164" fontId="1" fillId="5" borderId="24" xfId="0" applyNumberFormat="1" applyFont="1" applyFill="1" applyBorder="1" applyAlignment="1" applyProtection="1">
      <alignment horizontal="left"/>
      <protection locked="0"/>
    </xf>
    <xf numFmtId="0" fontId="1" fillId="4" borderId="24" xfId="0" applyFont="1" applyFill="1" applyBorder="1" applyProtection="1"/>
    <xf numFmtId="0" fontId="15" fillId="3" borderId="7" xfId="1" applyFont="1" applyFill="1" applyBorder="1" applyAlignment="1" applyProtection="1">
      <alignment horizontal="left" vertical="center"/>
      <protection hidden="1"/>
    </xf>
    <xf numFmtId="49" fontId="1" fillId="0" borderId="23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1" fillId="0" borderId="24" xfId="0" applyNumberFormat="1" applyFont="1" applyFill="1" applyBorder="1" applyAlignment="1" applyProtection="1">
      <alignment horizontal="left"/>
      <protection locked="0"/>
    </xf>
    <xf numFmtId="49" fontId="1" fillId="0" borderId="24" xfId="0" applyNumberFormat="1" applyFont="1" applyBorder="1" applyAlignment="1" applyProtection="1">
      <alignment horizontal="left"/>
      <protection locked="0"/>
    </xf>
    <xf numFmtId="166" fontId="1" fillId="0" borderId="24" xfId="0" applyNumberFormat="1" applyFont="1" applyBorder="1" applyAlignment="1" applyProtection="1">
      <alignment horizontal="left"/>
      <protection locked="0"/>
    </xf>
    <xf numFmtId="165" fontId="21" fillId="3" borderId="0" xfId="2" applyNumberFormat="1" applyFont="1" applyFill="1" applyBorder="1" applyAlignment="1">
      <alignment horizontal="center"/>
    </xf>
    <xf numFmtId="0" fontId="21" fillId="3" borderId="0" xfId="2" applyFont="1" applyFill="1" applyBorder="1" applyAlignment="1"/>
    <xf numFmtId="4" fontId="45" fillId="0" borderId="8" xfId="0" applyNumberFormat="1" applyFont="1" applyBorder="1" applyAlignment="1">
      <alignment horizontal="center" vertical="center"/>
    </xf>
    <xf numFmtId="0" fontId="46" fillId="0" borderId="8" xfId="0" applyFont="1" applyFill="1" applyBorder="1" applyAlignment="1">
      <alignment horizontal="left" vertical="center"/>
    </xf>
    <xf numFmtId="2" fontId="46" fillId="0" borderId="8" xfId="0" applyNumberFormat="1" applyFont="1" applyBorder="1"/>
    <xf numFmtId="0" fontId="46" fillId="0" borderId="8" xfId="0" applyFont="1" applyBorder="1"/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vertical="center" wrapText="1"/>
    </xf>
    <xf numFmtId="0" fontId="21" fillId="3" borderId="0" xfId="2" applyFont="1" applyFill="1" applyBorder="1" applyAlignment="1"/>
    <xf numFmtId="0" fontId="25" fillId="3" borderId="0" xfId="2" applyNumberFormat="1" applyFont="1" applyFill="1" applyBorder="1" applyAlignment="1">
      <alignment horizontal="left"/>
    </xf>
    <xf numFmtId="0" fontId="21" fillId="3" borderId="13" xfId="2" applyFont="1" applyFill="1" applyBorder="1" applyAlignment="1"/>
    <xf numFmtId="0" fontId="25" fillId="3" borderId="12" xfId="2" applyFont="1" applyFill="1" applyBorder="1" applyAlignment="1">
      <alignment horizontal="left"/>
    </xf>
    <xf numFmtId="0" fontId="21" fillId="3" borderId="12" xfId="2" applyFont="1" applyFill="1" applyBorder="1" applyAlignment="1"/>
    <xf numFmtId="0" fontId="25" fillId="3" borderId="12" xfId="2" applyFont="1" applyFill="1" applyBorder="1" applyAlignment="1"/>
    <xf numFmtId="0" fontId="25" fillId="3" borderId="12" xfId="2" applyNumberFormat="1" applyFont="1" applyFill="1" applyBorder="1" applyAlignment="1">
      <alignment horizontal="left"/>
    </xf>
    <xf numFmtId="0" fontId="21" fillId="3" borderId="11" xfId="2" applyFont="1" applyFill="1" applyBorder="1" applyAlignment="1"/>
    <xf numFmtId="0" fontId="21" fillId="3" borderId="19" xfId="2" applyFont="1" applyFill="1" applyBorder="1" applyAlignment="1"/>
    <xf numFmtId="0" fontId="25" fillId="3" borderId="19" xfId="2" applyFont="1" applyFill="1" applyBorder="1" applyAlignment="1"/>
    <xf numFmtId="0" fontId="1" fillId="0" borderId="34" xfId="0" applyFont="1" applyBorder="1"/>
    <xf numFmtId="0" fontId="0" fillId="0" borderId="34" xfId="0" applyBorder="1"/>
    <xf numFmtId="0" fontId="1" fillId="0" borderId="33" xfId="0" applyFont="1" applyBorder="1" applyProtection="1">
      <protection locked="0"/>
    </xf>
    <xf numFmtId="0" fontId="42" fillId="0" borderId="24" xfId="0" applyFont="1" applyBorder="1" applyAlignment="1" applyProtection="1">
      <alignment horizontal="left"/>
      <protection locked="0"/>
    </xf>
    <xf numFmtId="4" fontId="47" fillId="0" borderId="8" xfId="0" applyNumberFormat="1" applyFont="1" applyBorder="1" applyAlignment="1">
      <alignment horizontal="center" vertical="center"/>
    </xf>
    <xf numFmtId="0" fontId="48" fillId="0" borderId="8" xfId="0" applyFont="1" applyFill="1" applyBorder="1" applyAlignment="1">
      <alignment horizontal="left" vertical="center"/>
    </xf>
    <xf numFmtId="2" fontId="48" fillId="0" borderId="8" xfId="0" applyNumberFormat="1" applyFont="1" applyBorder="1" applyAlignment="1"/>
    <xf numFmtId="0" fontId="48" fillId="0" borderId="8" xfId="0" applyFont="1" applyBorder="1" applyAlignment="1"/>
    <xf numFmtId="2" fontId="48" fillId="0" borderId="8" xfId="0" applyNumberFormat="1" applyFont="1" applyBorder="1"/>
    <xf numFmtId="0" fontId="48" fillId="0" borderId="8" xfId="0" applyFont="1" applyBorder="1"/>
    <xf numFmtId="4" fontId="47" fillId="0" borderId="8" xfId="0" applyNumberFormat="1" applyFont="1" applyBorder="1" applyAlignment="1">
      <alignment horizontal="center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41" fillId="0" borderId="25" xfId="0" applyFont="1" applyBorder="1" applyAlignment="1">
      <alignment horizontal="left"/>
    </xf>
    <xf numFmtId="0" fontId="41" fillId="0" borderId="26" xfId="0" applyFont="1" applyBorder="1" applyAlignment="1">
      <alignment horizontal="left"/>
    </xf>
    <xf numFmtId="0" fontId="41" fillId="0" borderId="23" xfId="0" applyFont="1" applyBorder="1" applyAlignment="1">
      <alignment horizontal="left"/>
    </xf>
    <xf numFmtId="0" fontId="41" fillId="0" borderId="0" xfId="0" applyFont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4" fillId="0" borderId="9" xfId="1" applyFont="1" applyBorder="1" applyAlignment="1">
      <alignment horizontal="center" vertical="center"/>
    </xf>
    <xf numFmtId="0" fontId="15" fillId="2" borderId="7" xfId="1" applyFont="1" applyFill="1" applyBorder="1" applyAlignment="1" applyProtection="1">
      <alignment horizontal="left" vertical="center"/>
      <protection locked="0"/>
    </xf>
    <xf numFmtId="0" fontId="15" fillId="3" borderId="7" xfId="1" applyFont="1" applyFill="1" applyBorder="1" applyAlignment="1" applyProtection="1">
      <alignment horizontal="left" vertical="center"/>
      <protection hidden="1"/>
    </xf>
    <xf numFmtId="0" fontId="14" fillId="0" borderId="0" xfId="1" applyFont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  <protection locked="0"/>
    </xf>
    <xf numFmtId="0" fontId="17" fillId="2" borderId="0" xfId="1" applyFont="1" applyFill="1" applyBorder="1" applyAlignment="1" applyProtection="1">
      <alignment horizontal="left" vertical="top" wrapText="1"/>
      <protection locked="0"/>
    </xf>
    <xf numFmtId="0" fontId="15" fillId="2" borderId="7" xfId="1" applyFont="1" applyFill="1" applyBorder="1" applyAlignment="1" applyProtection="1">
      <alignment horizontal="center" vertical="center"/>
      <protection locked="0"/>
    </xf>
    <xf numFmtId="164" fontId="15" fillId="3" borderId="7" xfId="1" applyNumberFormat="1" applyFont="1" applyFill="1" applyBorder="1" applyAlignment="1" applyProtection="1">
      <alignment horizontal="left" vertical="center"/>
      <protection hidden="1"/>
    </xf>
    <xf numFmtId="0" fontId="15" fillId="3" borderId="7" xfId="1" applyFont="1" applyFill="1" applyBorder="1" applyAlignment="1" applyProtection="1">
      <alignment horizontal="left"/>
      <protection hidden="1"/>
    </xf>
    <xf numFmtId="0" fontId="16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horizontal="left" vertical="top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Border="1" applyAlignment="1" applyProtection="1">
      <alignment horizontal="left" vertical="top" wrapText="1"/>
      <protection locked="0"/>
    </xf>
    <xf numFmtId="0" fontId="15" fillId="3" borderId="7" xfId="1" applyFont="1" applyFill="1" applyBorder="1" applyAlignment="1" applyProtection="1">
      <alignment horizontal="left"/>
      <protection locked="0"/>
    </xf>
    <xf numFmtId="0" fontId="14" fillId="0" borderId="9" xfId="1" applyFont="1" applyBorder="1" applyAlignment="1">
      <alignment horizontal="center" vertical="top"/>
    </xf>
    <xf numFmtId="0" fontId="14" fillId="0" borderId="0" xfId="1" applyFont="1" applyAlignment="1">
      <alignment horizontal="center" vertical="center" wrapText="1"/>
    </xf>
    <xf numFmtId="0" fontId="25" fillId="3" borderId="0" xfId="2" applyFont="1" applyFill="1" applyBorder="1" applyAlignment="1">
      <alignment horizontal="center"/>
    </xf>
    <xf numFmtId="0" fontId="25" fillId="3" borderId="0" xfId="2" applyFont="1" applyFill="1" applyAlignment="1">
      <alignment horizontal="center"/>
    </xf>
    <xf numFmtId="0" fontId="40" fillId="3" borderId="7" xfId="2" applyFont="1" applyFill="1" applyBorder="1" applyAlignment="1">
      <alignment horizontal="center"/>
    </xf>
    <xf numFmtId="0" fontId="40" fillId="3" borderId="10" xfId="2" applyFont="1" applyFill="1" applyBorder="1" applyAlignment="1">
      <alignment horizontal="center"/>
    </xf>
    <xf numFmtId="0" fontId="40" fillId="3" borderId="10" xfId="2" applyFont="1" applyFill="1" applyBorder="1" applyAlignment="1">
      <alignment horizontal="left"/>
    </xf>
    <xf numFmtId="0" fontId="25" fillId="3" borderId="7" xfId="2" applyNumberFormat="1" applyFont="1" applyFill="1" applyBorder="1" applyAlignment="1">
      <alignment horizontal="left"/>
    </xf>
    <xf numFmtId="0" fontId="25" fillId="3" borderId="7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 wrapText="1"/>
    </xf>
    <xf numFmtId="0" fontId="25" fillId="3" borderId="10" xfId="2" applyFont="1" applyFill="1" applyBorder="1" applyAlignment="1">
      <alignment horizontal="left"/>
    </xf>
    <xf numFmtId="0" fontId="33" fillId="3" borderId="0" xfId="2" applyFont="1" applyFill="1" applyAlignment="1">
      <alignment horizontal="center"/>
    </xf>
    <xf numFmtId="0" fontId="39" fillId="3" borderId="0" xfId="2" applyFont="1" applyFill="1" applyAlignment="1">
      <alignment horizontal="center"/>
    </xf>
    <xf numFmtId="0" fontId="32" fillId="3" borderId="0" xfId="2" applyFont="1" applyFill="1" applyAlignment="1">
      <alignment horizontal="center"/>
    </xf>
    <xf numFmtId="0" fontId="25" fillId="3" borderId="7" xfId="2" applyFont="1" applyFill="1" applyBorder="1" applyAlignment="1">
      <alignment horizontal="left" wrapText="1"/>
    </xf>
    <xf numFmtId="0" fontId="40" fillId="3" borderId="7" xfId="2" applyFont="1" applyFill="1" applyBorder="1" applyAlignment="1">
      <alignment horizontal="left"/>
    </xf>
    <xf numFmtId="0" fontId="40" fillId="3" borderId="9" xfId="2" applyFont="1" applyFill="1" applyBorder="1" applyAlignment="1">
      <alignment horizontal="left"/>
    </xf>
    <xf numFmtId="0" fontId="24" fillId="3" borderId="0" xfId="2" applyFont="1" applyFill="1" applyBorder="1" applyAlignment="1">
      <alignment horizontal="center" vertical="top"/>
    </xf>
    <xf numFmtId="164" fontId="25" fillId="3" borderId="7" xfId="2" applyNumberFormat="1" applyFont="1" applyFill="1" applyBorder="1" applyAlignment="1">
      <alignment horizontal="left" wrapText="1"/>
    </xf>
    <xf numFmtId="0" fontId="25" fillId="3" borderId="17" xfId="2" applyFont="1" applyFill="1" applyBorder="1" applyAlignment="1">
      <alignment horizontal="left" vertical="top"/>
    </xf>
    <xf numFmtId="0" fontId="25" fillId="3" borderId="7" xfId="2" applyFont="1" applyFill="1" applyBorder="1" applyAlignment="1">
      <alignment horizontal="left" vertical="top"/>
    </xf>
    <xf numFmtId="165" fontId="21" fillId="3" borderId="0" xfId="2" applyNumberFormat="1" applyFont="1" applyFill="1" applyBorder="1" applyAlignment="1">
      <alignment horizontal="center"/>
    </xf>
    <xf numFmtId="49" fontId="26" fillId="3" borderId="0" xfId="2" applyNumberFormat="1" applyFont="1" applyFill="1" applyBorder="1" applyAlignment="1">
      <alignment horizontal="center"/>
    </xf>
    <xf numFmtId="0" fontId="36" fillId="3" borderId="7" xfId="2" applyFont="1" applyFill="1" applyBorder="1" applyAlignment="1">
      <alignment horizontal="left"/>
    </xf>
    <xf numFmtId="0" fontId="36" fillId="3" borderId="19" xfId="2" applyFont="1" applyFill="1" applyBorder="1" applyAlignment="1">
      <alignment horizontal="left"/>
    </xf>
    <xf numFmtId="0" fontId="28" fillId="3" borderId="0" xfId="2" applyFont="1" applyFill="1" applyBorder="1" applyAlignment="1">
      <alignment horizontal="center"/>
    </xf>
    <xf numFmtId="0" fontId="21" fillId="3" borderId="0" xfId="2" applyFont="1" applyFill="1" applyBorder="1" applyAlignment="1">
      <alignment horizontal="left"/>
    </xf>
    <xf numFmtId="0" fontId="21" fillId="3" borderId="0" xfId="2" applyFont="1" applyFill="1" applyBorder="1" applyAlignment="1"/>
    <xf numFmtId="0" fontId="21" fillId="3" borderId="0" xfId="2" applyFont="1" applyFill="1" applyBorder="1" applyAlignment="1">
      <alignment horizontal="center"/>
    </xf>
    <xf numFmtId="0" fontId="24" fillId="3" borderId="0" xfId="2" applyFont="1" applyFill="1" applyBorder="1" applyAlignment="1">
      <alignment horizontal="center"/>
    </xf>
    <xf numFmtId="0" fontId="40" fillId="3" borderId="21" xfId="2" applyFont="1" applyFill="1" applyBorder="1" applyAlignment="1">
      <alignment horizontal="center"/>
    </xf>
    <xf numFmtId="0" fontId="40" fillId="3" borderId="20" xfId="2" applyFont="1" applyFill="1" applyBorder="1" applyAlignment="1">
      <alignment horizontal="center"/>
    </xf>
    <xf numFmtId="0" fontId="25" fillId="3" borderId="7" xfId="2" applyFont="1" applyFill="1" applyBorder="1" applyAlignment="1">
      <alignment horizontal="center"/>
    </xf>
    <xf numFmtId="0" fontId="25" fillId="3" borderId="4" xfId="2" applyFont="1" applyFill="1" applyBorder="1" applyAlignment="1">
      <alignment horizontal="center"/>
    </xf>
    <xf numFmtId="165" fontId="21" fillId="3" borderId="0" xfId="2" applyNumberFormat="1" applyFont="1" applyFill="1" applyAlignment="1">
      <alignment horizontal="center"/>
    </xf>
    <xf numFmtId="0" fontId="21" fillId="3" borderId="3" xfId="2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Скрытый!$L$20" lockText="1" noThreeD="1"/>
</file>

<file path=xl/ctrlProps/ctrlProp2.xml><?xml version="1.0" encoding="utf-8"?>
<formControlPr xmlns="http://schemas.microsoft.com/office/spreadsheetml/2009/9/main" objectType="Radio" checked="Checked" firstButton="1" fmlaLink="Скрытый!$I$3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19050</xdr:rowOff>
        </xdr:from>
        <xdr:to>
          <xdr:col>1</xdr:col>
          <xdr:colOff>2724150</xdr:colOff>
          <xdr:row>57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Адрес совпадает с адресом абитуриента?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42</xdr:row>
          <xdr:rowOff>180975</xdr:rowOff>
        </xdr:from>
        <xdr:to>
          <xdr:col>2</xdr:col>
          <xdr:colOff>790575</xdr:colOff>
          <xdr:row>44</xdr:row>
          <xdr:rowOff>9525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42</xdr:row>
          <xdr:rowOff>180975</xdr:rowOff>
        </xdr:from>
        <xdr:to>
          <xdr:col>3</xdr:col>
          <xdr:colOff>781050</xdr:colOff>
          <xdr:row>44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</xdr:row>
          <xdr:rowOff>47625</xdr:rowOff>
        </xdr:from>
        <xdr:to>
          <xdr:col>18</xdr:col>
          <xdr:colOff>400050</xdr:colOff>
          <xdr:row>5</xdr:row>
          <xdr:rowOff>9525</xdr:rowOff>
        </xdr:to>
        <xdr:sp macro="" textlink="">
          <xdr:nvSpPr>
            <xdr:cNvPr id="5121" name="Label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endParaRPr lang="ru-RU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ru-RU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endParaRPr lang="ru-RU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/>
      </xdr:twoCellAnchor>
    </mc:Choice>
    <mc:Fallback/>
  </mc:AlternateContent>
  <xdr:twoCellAnchor>
    <xdr:from>
      <xdr:col>9</xdr:col>
      <xdr:colOff>714374</xdr:colOff>
      <xdr:row>2</xdr:row>
      <xdr:rowOff>0</xdr:rowOff>
    </xdr:from>
    <xdr:to>
      <xdr:col>12</xdr:col>
      <xdr:colOff>369094</xdr:colOff>
      <xdr:row>2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095999" y="381000"/>
          <a:ext cx="158829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83343</xdr:colOff>
      <xdr:row>3</xdr:row>
      <xdr:rowOff>160734</xdr:rowOff>
    </xdr:from>
    <xdr:to>
      <xdr:col>12</xdr:col>
      <xdr:colOff>386953</xdr:colOff>
      <xdr:row>3</xdr:row>
      <xdr:rowOff>160734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179343" y="732234"/>
          <a:ext cx="152281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404813</xdr:colOff>
      <xdr:row>5</xdr:row>
      <xdr:rowOff>160734</xdr:rowOff>
    </xdr:from>
    <xdr:to>
      <xdr:col>12</xdr:col>
      <xdr:colOff>392906</xdr:colOff>
      <xdr:row>5</xdr:row>
      <xdr:rowOff>160734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7110413" y="1113234"/>
          <a:ext cx="59769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398859</xdr:colOff>
      <xdr:row>6</xdr:row>
      <xdr:rowOff>154781</xdr:rowOff>
    </xdr:from>
    <xdr:to>
      <xdr:col>11</xdr:col>
      <xdr:colOff>333375</xdr:colOff>
      <xdr:row>6</xdr:row>
      <xdr:rowOff>154781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5885259" y="1297781"/>
          <a:ext cx="1153716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130969</xdr:colOff>
      <xdr:row>5</xdr:row>
      <xdr:rowOff>0</xdr:rowOff>
    </xdr:from>
    <xdr:to>
      <xdr:col>5</xdr:col>
      <xdr:colOff>89297</xdr:colOff>
      <xdr:row>5</xdr:row>
      <xdr:rowOff>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48891" y="815578"/>
          <a:ext cx="1119187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5953</xdr:colOff>
      <xdr:row>5</xdr:row>
      <xdr:rowOff>160734</xdr:rowOff>
    </xdr:from>
    <xdr:to>
      <xdr:col>6</xdr:col>
      <xdr:colOff>309562</xdr:colOff>
      <xdr:row>5</xdr:row>
      <xdr:rowOff>160734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55984" y="976312"/>
          <a:ext cx="20835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78398</xdr:colOff>
      <xdr:row>37</xdr:row>
      <xdr:rowOff>158259</xdr:rowOff>
    </xdr:from>
    <xdr:to>
      <xdr:col>29</xdr:col>
      <xdr:colOff>52754</xdr:colOff>
      <xdr:row>38</xdr:row>
      <xdr:rowOff>97448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660048" y="5930409"/>
          <a:ext cx="545856" cy="148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700"/>
            <a:t>(цифрой)</a:t>
          </a:r>
          <a:endParaRPr lang="en-US" sz="600"/>
        </a:p>
      </xdr:txBody>
    </xdr:sp>
    <xdr:clientData/>
  </xdr:twoCellAnchor>
  <xdr:twoCellAnchor>
    <xdr:from>
      <xdr:col>22</xdr:col>
      <xdr:colOff>73269</xdr:colOff>
      <xdr:row>38</xdr:row>
      <xdr:rowOff>153865</xdr:rowOff>
    </xdr:from>
    <xdr:to>
      <xdr:col>34</xdr:col>
      <xdr:colOff>58615</xdr:colOff>
      <xdr:row>39</xdr:row>
      <xdr:rowOff>131883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73794" y="5497390"/>
          <a:ext cx="2385646" cy="139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700"/>
            <a:t>(прописью в десятибальной системе)</a:t>
          </a:r>
          <a:endParaRPr lang="en-US" sz="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jon\Downloads\Telegram%20Desktop\zayavleniednevno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T86"/>
  <sheetViews>
    <sheetView tabSelected="1" workbookViewId="0">
      <selection activeCell="C12" sqref="C12"/>
    </sheetView>
  </sheetViews>
  <sheetFormatPr defaultRowHeight="15" x14ac:dyDescent="0.25"/>
  <cols>
    <col min="2" max="2" width="44.140625" customWidth="1"/>
    <col min="3" max="3" width="43.5703125" style="2" customWidth="1"/>
    <col min="4" max="4" width="25" style="2" customWidth="1"/>
    <col min="5" max="5" width="24.5703125" customWidth="1"/>
    <col min="6" max="6" width="21.7109375" customWidth="1"/>
    <col min="7" max="7" width="20.7109375" customWidth="1"/>
  </cols>
  <sheetData>
    <row r="1" spans="1:20" ht="22.5" customHeight="1" x14ac:dyDescent="0.4">
      <c r="A1" s="242" t="s">
        <v>81</v>
      </c>
      <c r="B1" s="242"/>
      <c r="C1" s="242"/>
      <c r="D1" s="68"/>
    </row>
    <row r="2" spans="1:20" ht="17.25" customHeight="1" x14ac:dyDescent="0.4">
      <c r="A2" s="14"/>
      <c r="B2" s="157"/>
      <c r="C2" s="158"/>
      <c r="D2" s="159" t="s">
        <v>316</v>
      </c>
      <c r="E2" s="160" t="s">
        <v>317</v>
      </c>
      <c r="F2" s="161" t="s">
        <v>318</v>
      </c>
    </row>
    <row r="3" spans="1:20" x14ac:dyDescent="0.25">
      <c r="A3" s="15"/>
      <c r="B3" s="162" t="s">
        <v>3</v>
      </c>
      <c r="C3" s="177" t="s">
        <v>300</v>
      </c>
      <c r="D3" s="177" t="s">
        <v>311</v>
      </c>
      <c r="E3" s="177" t="s">
        <v>320</v>
      </c>
      <c r="F3" s="178" t="s">
        <v>304</v>
      </c>
    </row>
    <row r="4" spans="1:20" x14ac:dyDescent="0.25">
      <c r="A4" s="15"/>
      <c r="B4" s="162" t="s">
        <v>4</v>
      </c>
      <c r="C4" s="177" t="s">
        <v>301</v>
      </c>
      <c r="D4" s="177" t="s">
        <v>312</v>
      </c>
      <c r="E4" s="177" t="s">
        <v>321</v>
      </c>
      <c r="F4" s="178" t="s">
        <v>305</v>
      </c>
    </row>
    <row r="5" spans="1:20" x14ac:dyDescent="0.25">
      <c r="A5" s="15"/>
      <c r="B5" s="164" t="s">
        <v>5</v>
      </c>
      <c r="C5" s="179" t="s">
        <v>302</v>
      </c>
      <c r="D5" s="179" t="s">
        <v>319</v>
      </c>
      <c r="E5" s="179" t="s">
        <v>322</v>
      </c>
      <c r="F5" s="180" t="s">
        <v>306</v>
      </c>
    </row>
    <row r="6" spans="1:20" x14ac:dyDescent="0.25">
      <c r="A6" s="15"/>
      <c r="E6" s="2"/>
      <c r="F6" s="2"/>
    </row>
    <row r="7" spans="1:20" x14ac:dyDescent="0.25">
      <c r="A7" s="15"/>
      <c r="B7" s="165" t="s">
        <v>191</v>
      </c>
      <c r="C7" s="196" t="s">
        <v>337</v>
      </c>
      <c r="D7" s="64"/>
      <c r="E7" s="2"/>
    </row>
    <row r="8" spans="1:20" x14ac:dyDescent="0.25">
      <c r="A8" s="15"/>
      <c r="B8" s="162" t="s">
        <v>265</v>
      </c>
      <c r="C8" s="193" t="s">
        <v>267</v>
      </c>
      <c r="D8" s="64"/>
      <c r="E8" s="2"/>
    </row>
    <row r="9" spans="1:20" x14ac:dyDescent="0.25">
      <c r="A9" s="15"/>
      <c r="B9" s="162" t="s">
        <v>192</v>
      </c>
      <c r="C9" s="193" t="s">
        <v>179</v>
      </c>
      <c r="D9" s="64"/>
      <c r="E9" s="2"/>
    </row>
    <row r="10" spans="1:20" x14ac:dyDescent="0.25">
      <c r="A10" s="15"/>
      <c r="B10" s="162" t="s">
        <v>10</v>
      </c>
      <c r="C10" s="194" t="s">
        <v>12</v>
      </c>
    </row>
    <row r="11" spans="1:20" x14ac:dyDescent="0.25">
      <c r="A11" s="15"/>
      <c r="B11" s="162" t="s">
        <v>7</v>
      </c>
      <c r="C11" s="182" t="s">
        <v>186</v>
      </c>
    </row>
    <row r="12" spans="1:20" ht="15.75" customHeight="1" x14ac:dyDescent="0.25">
      <c r="A12" s="15"/>
      <c r="B12" s="162" t="s">
        <v>6</v>
      </c>
      <c r="C12" s="192" t="s">
        <v>110</v>
      </c>
      <c r="D12" s="16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5"/>
      <c r="B13" s="162" t="s">
        <v>8</v>
      </c>
      <c r="C13" s="166" t="str">
        <f>VLOOKUP(C12,Скрытый!A1:C118,3,0)</f>
        <v>Специалист по социальной работе - психолог</v>
      </c>
    </row>
    <row r="14" spans="1:20" ht="15" customHeight="1" x14ac:dyDescent="0.25">
      <c r="A14" s="15"/>
      <c r="B14" s="162" t="s">
        <v>9</v>
      </c>
      <c r="C14" s="167">
        <f>VLOOKUP(C12,Скрытый!A2:C118,2,0)</f>
        <v>5</v>
      </c>
      <c r="D14" s="135"/>
    </row>
    <row r="15" spans="1:20" ht="15.75" x14ac:dyDescent="0.25">
      <c r="A15" s="15"/>
      <c r="B15" s="162" t="s">
        <v>22</v>
      </c>
      <c r="C15" s="168">
        <f>VLOOKUP(C12,Скрытый!A1:E118,4,0)</f>
        <v>1379</v>
      </c>
      <c r="D15" s="175">
        <f>VLOOKUP(C12,Скрытый!A1:F118,6,0)</f>
        <v>689.5</v>
      </c>
    </row>
    <row r="16" spans="1:20" x14ac:dyDescent="0.25">
      <c r="A16" s="15"/>
      <c r="B16" s="164" t="s">
        <v>326</v>
      </c>
      <c r="C16" s="169" t="str">
        <f>VLOOKUP(C12,Скрытый!A1:E118,5,0)</f>
        <v>одна тысяча триста семьдесят девять</v>
      </c>
      <c r="D16" s="176" t="str">
        <f>VLOOKUP(C12,Скрытый!A1:G118,7,0)</f>
        <v>шестьсот восемьдесят девять 50 копеек</v>
      </c>
    </row>
    <row r="17" spans="1:4" x14ac:dyDescent="0.25">
      <c r="A17" s="15"/>
      <c r="D17" s="136"/>
    </row>
    <row r="18" spans="1:4" ht="19.5" customHeight="1" x14ac:dyDescent="0.3">
      <c r="A18" s="239" t="s">
        <v>26</v>
      </c>
      <c r="B18" s="240"/>
      <c r="C18" s="241"/>
      <c r="D18" s="67"/>
    </row>
    <row r="19" spans="1:4" ht="15.75" x14ac:dyDescent="0.25">
      <c r="A19" s="170"/>
      <c r="B19" s="149" t="s">
        <v>269</v>
      </c>
      <c r="C19" s="181" t="s">
        <v>271</v>
      </c>
      <c r="D19" s="66"/>
    </row>
    <row r="20" spans="1:4" x14ac:dyDescent="0.25">
      <c r="A20" s="162"/>
      <c r="B20" s="149" t="s">
        <v>27</v>
      </c>
      <c r="C20" s="181">
        <v>224022</v>
      </c>
      <c r="D20" s="66"/>
    </row>
    <row r="21" spans="1:4" x14ac:dyDescent="0.25">
      <c r="A21" s="162"/>
      <c r="B21" s="149" t="s">
        <v>28</v>
      </c>
      <c r="C21" s="178" t="s">
        <v>31</v>
      </c>
    </row>
    <row r="22" spans="1:4" x14ac:dyDescent="0.25">
      <c r="A22" s="162"/>
      <c r="B22" s="149" t="s">
        <v>29</v>
      </c>
      <c r="C22" s="178" t="s">
        <v>32</v>
      </c>
    </row>
    <row r="23" spans="1:4" x14ac:dyDescent="0.25">
      <c r="A23" s="162"/>
      <c r="B23" s="149" t="s">
        <v>47</v>
      </c>
      <c r="C23" s="182" t="s">
        <v>37</v>
      </c>
    </row>
    <row r="24" spans="1:4" x14ac:dyDescent="0.25">
      <c r="A24" s="162"/>
      <c r="B24" s="149" t="s">
        <v>30</v>
      </c>
      <c r="C24" s="178" t="s">
        <v>33</v>
      </c>
    </row>
    <row r="25" spans="1:4" x14ac:dyDescent="0.25">
      <c r="A25" s="164"/>
      <c r="B25" s="137" t="s">
        <v>59</v>
      </c>
      <c r="C25" s="180" t="s">
        <v>346</v>
      </c>
    </row>
    <row r="27" spans="1:4" ht="19.5" customHeight="1" x14ac:dyDescent="0.3">
      <c r="A27" s="239" t="s">
        <v>60</v>
      </c>
      <c r="B27" s="240"/>
      <c r="C27" s="241"/>
      <c r="D27" s="67"/>
    </row>
    <row r="28" spans="1:4" ht="15.75" customHeight="1" x14ac:dyDescent="0.25">
      <c r="A28" s="170"/>
      <c r="B28" s="171" t="s">
        <v>297</v>
      </c>
      <c r="C28" s="224" t="s">
        <v>351</v>
      </c>
      <c r="D28" s="67"/>
    </row>
    <row r="29" spans="1:4" ht="15.75" x14ac:dyDescent="0.25">
      <c r="A29" s="170"/>
      <c r="B29" s="149" t="s">
        <v>270</v>
      </c>
      <c r="C29" s="181" t="s">
        <v>268</v>
      </c>
      <c r="D29" s="66"/>
    </row>
    <row r="30" spans="1:4" x14ac:dyDescent="0.25">
      <c r="A30" s="162"/>
      <c r="B30" s="149" t="s">
        <v>61</v>
      </c>
      <c r="C30" s="178" t="s">
        <v>66</v>
      </c>
    </row>
    <row r="31" spans="1:4" x14ac:dyDescent="0.25">
      <c r="A31" s="162"/>
      <c r="B31" s="149" t="s">
        <v>62</v>
      </c>
      <c r="C31" s="178" t="s">
        <v>67</v>
      </c>
    </row>
    <row r="32" spans="1:4" x14ac:dyDescent="0.25">
      <c r="A32" s="162"/>
      <c r="B32" s="149" t="s">
        <v>63</v>
      </c>
      <c r="C32" s="199" t="s">
        <v>343</v>
      </c>
      <c r="D32" s="66"/>
    </row>
    <row r="33" spans="1:5" x14ac:dyDescent="0.25">
      <c r="A33" s="162"/>
      <c r="B33" s="149" t="s">
        <v>69</v>
      </c>
      <c r="C33" s="199" t="s">
        <v>72</v>
      </c>
      <c r="D33" s="66"/>
    </row>
    <row r="34" spans="1:5" x14ac:dyDescent="0.25">
      <c r="A34" s="162"/>
      <c r="B34" s="149" t="s">
        <v>64</v>
      </c>
      <c r="C34" s="199" t="s">
        <v>71</v>
      </c>
      <c r="D34" s="12"/>
    </row>
    <row r="35" spans="1:5" x14ac:dyDescent="0.25">
      <c r="A35" s="164"/>
      <c r="B35" s="137" t="s">
        <v>65</v>
      </c>
      <c r="C35" s="180" t="s">
        <v>68</v>
      </c>
    </row>
    <row r="37" spans="1:5" x14ac:dyDescent="0.25">
      <c r="A37" s="236" t="s">
        <v>74</v>
      </c>
      <c r="B37" s="237"/>
      <c r="C37" s="238"/>
      <c r="D37" s="66"/>
    </row>
    <row r="38" spans="1:5" x14ac:dyDescent="0.25">
      <c r="A38" s="162"/>
      <c r="B38" s="149" t="s">
        <v>77</v>
      </c>
      <c r="C38" s="178" t="s">
        <v>79</v>
      </c>
    </row>
    <row r="39" spans="1:5" x14ac:dyDescent="0.25">
      <c r="A39" s="164"/>
      <c r="B39" s="137" t="s">
        <v>78</v>
      </c>
      <c r="C39" s="180" t="s">
        <v>80</v>
      </c>
    </row>
    <row r="40" spans="1:5" x14ac:dyDescent="0.25">
      <c r="E40" s="24"/>
    </row>
    <row r="41" spans="1:5" x14ac:dyDescent="0.25">
      <c r="A41" s="149"/>
      <c r="B41" s="149"/>
      <c r="C41" s="150"/>
      <c r="D41" s="150"/>
    </row>
    <row r="42" spans="1:5" x14ac:dyDescent="0.25">
      <c r="A42" s="245" t="s">
        <v>335</v>
      </c>
      <c r="B42" s="246"/>
      <c r="C42" s="246"/>
      <c r="D42" s="247"/>
    </row>
    <row r="43" spans="1:5" x14ac:dyDescent="0.25">
      <c r="A43" s="146"/>
      <c r="B43" s="147"/>
      <c r="C43" s="183" t="s">
        <v>309</v>
      </c>
      <c r="D43" s="184" t="s">
        <v>310</v>
      </c>
    </row>
    <row r="44" spans="1:5" x14ac:dyDescent="0.25">
      <c r="A44" s="146"/>
      <c r="B44" s="147"/>
      <c r="C44" s="147"/>
      <c r="D44" s="138"/>
    </row>
    <row r="45" spans="1:5" x14ac:dyDescent="0.25">
      <c r="A45" s="142"/>
      <c r="B45" s="143" t="s">
        <v>3</v>
      </c>
      <c r="C45" s="185" t="s">
        <v>300</v>
      </c>
      <c r="D45" s="186" t="s">
        <v>311</v>
      </c>
    </row>
    <row r="46" spans="1:5" x14ac:dyDescent="0.25">
      <c r="A46" s="142"/>
      <c r="B46" s="143" t="s">
        <v>4</v>
      </c>
      <c r="C46" s="185" t="s">
        <v>301</v>
      </c>
      <c r="D46" s="186" t="s">
        <v>312</v>
      </c>
    </row>
    <row r="47" spans="1:5" x14ac:dyDescent="0.25">
      <c r="A47" s="142"/>
      <c r="B47" s="143" t="s">
        <v>5</v>
      </c>
      <c r="C47" s="185" t="s">
        <v>302</v>
      </c>
      <c r="D47" s="186" t="s">
        <v>313</v>
      </c>
    </row>
    <row r="48" spans="1:5" x14ac:dyDescent="0.25">
      <c r="A48" s="142"/>
      <c r="B48" s="143"/>
      <c r="C48" s="134"/>
      <c r="D48" s="139"/>
    </row>
    <row r="49" spans="1:4" ht="15.75" x14ac:dyDescent="0.25">
      <c r="A49" s="243" t="s">
        <v>323</v>
      </c>
      <c r="B49" s="244"/>
      <c r="C49" s="244"/>
      <c r="D49" s="140"/>
    </row>
    <row r="50" spans="1:4" x14ac:dyDescent="0.25">
      <c r="A50" s="142"/>
      <c r="B50" s="143" t="s">
        <v>61</v>
      </c>
      <c r="C50" s="185" t="s">
        <v>66</v>
      </c>
      <c r="D50" s="185" t="s">
        <v>66</v>
      </c>
    </row>
    <row r="51" spans="1:4" x14ac:dyDescent="0.25">
      <c r="A51" s="142"/>
      <c r="B51" s="143" t="s">
        <v>62</v>
      </c>
      <c r="C51" s="185" t="s">
        <v>85</v>
      </c>
      <c r="D51" s="186" t="s">
        <v>328</v>
      </c>
    </row>
    <row r="52" spans="1:4" x14ac:dyDescent="0.25">
      <c r="A52" s="142"/>
      <c r="B52" s="143" t="s">
        <v>63</v>
      </c>
      <c r="C52" s="197" t="s">
        <v>345</v>
      </c>
      <c r="D52" s="198" t="s">
        <v>344</v>
      </c>
    </row>
    <row r="53" spans="1:4" x14ac:dyDescent="0.25">
      <c r="A53" s="142"/>
      <c r="B53" s="143" t="s">
        <v>69</v>
      </c>
      <c r="C53" s="183" t="s">
        <v>86</v>
      </c>
      <c r="D53" s="184" t="s">
        <v>329</v>
      </c>
    </row>
    <row r="54" spans="1:4" x14ac:dyDescent="0.25">
      <c r="A54" s="142"/>
      <c r="B54" s="143" t="s">
        <v>64</v>
      </c>
      <c r="C54" s="197" t="s">
        <v>87</v>
      </c>
      <c r="D54" s="198" t="s">
        <v>330</v>
      </c>
    </row>
    <row r="55" spans="1:4" x14ac:dyDescent="0.25">
      <c r="A55" s="142"/>
      <c r="B55" s="143" t="s">
        <v>65</v>
      </c>
      <c r="C55" s="185" t="s">
        <v>88</v>
      </c>
      <c r="D55" s="186" t="s">
        <v>331</v>
      </c>
    </row>
    <row r="56" spans="1:4" x14ac:dyDescent="0.25">
      <c r="A56" s="142"/>
      <c r="B56" s="143"/>
      <c r="C56" s="134"/>
      <c r="D56" s="139"/>
    </row>
    <row r="57" spans="1:4" ht="15.75" x14ac:dyDescent="0.25">
      <c r="A57" s="148" t="s">
        <v>26</v>
      </c>
      <c r="B57" s="235"/>
      <c r="C57" s="235"/>
      <c r="D57" s="141"/>
    </row>
    <row r="58" spans="1:4" x14ac:dyDescent="0.25">
      <c r="A58" s="142"/>
      <c r="B58" s="143" t="s">
        <v>27</v>
      </c>
      <c r="C58" s="183">
        <v>224000</v>
      </c>
      <c r="D58" s="184">
        <v>724111</v>
      </c>
    </row>
    <row r="59" spans="1:4" x14ac:dyDescent="0.25">
      <c r="A59" s="142"/>
      <c r="B59" s="143" t="s">
        <v>28</v>
      </c>
      <c r="C59" s="186" t="s">
        <v>333</v>
      </c>
      <c r="D59" s="186" t="s">
        <v>333</v>
      </c>
    </row>
    <row r="60" spans="1:4" x14ac:dyDescent="0.25">
      <c r="A60" s="142"/>
      <c r="B60" s="143" t="s">
        <v>29</v>
      </c>
      <c r="C60" s="186" t="s">
        <v>332</v>
      </c>
      <c r="D60" s="186" t="s">
        <v>332</v>
      </c>
    </row>
    <row r="61" spans="1:4" x14ac:dyDescent="0.25">
      <c r="A61" s="142"/>
      <c r="B61" s="143" t="s">
        <v>47</v>
      </c>
      <c r="C61" s="187" t="s">
        <v>39</v>
      </c>
      <c r="D61" s="187" t="s">
        <v>37</v>
      </c>
    </row>
    <row r="62" spans="1:4" x14ac:dyDescent="0.25">
      <c r="A62" s="142"/>
      <c r="B62" s="143" t="s">
        <v>30</v>
      </c>
      <c r="C62" s="185" t="s">
        <v>338</v>
      </c>
      <c r="D62" s="186" t="s">
        <v>33</v>
      </c>
    </row>
    <row r="63" spans="1:4" x14ac:dyDescent="0.25">
      <c r="A63" s="144"/>
      <c r="B63" s="145" t="s">
        <v>59</v>
      </c>
      <c r="C63" s="188" t="s">
        <v>347</v>
      </c>
      <c r="D63" s="188" t="s">
        <v>348</v>
      </c>
    </row>
    <row r="65" spans="1:4" ht="15.75" x14ac:dyDescent="0.25">
      <c r="A65" s="232" t="s">
        <v>236</v>
      </c>
      <c r="B65" s="233"/>
      <c r="C65" s="234"/>
      <c r="D65" s="67"/>
    </row>
    <row r="66" spans="1:4" x14ac:dyDescent="0.25">
      <c r="A66" s="162"/>
      <c r="B66" s="172" t="s">
        <v>272</v>
      </c>
      <c r="C66" s="199">
        <v>2020</v>
      </c>
      <c r="D66" s="66"/>
    </row>
    <row r="67" spans="1:4" x14ac:dyDescent="0.25">
      <c r="A67" s="162"/>
      <c r="B67" s="172" t="s">
        <v>273</v>
      </c>
      <c r="C67" s="189" t="s">
        <v>314</v>
      </c>
      <c r="D67" s="66"/>
    </row>
    <row r="68" spans="1:4" x14ac:dyDescent="0.25">
      <c r="A68" s="162"/>
      <c r="B68" s="172" t="s">
        <v>315</v>
      </c>
      <c r="C68" s="181"/>
      <c r="D68" s="128"/>
    </row>
    <row r="69" spans="1:4" ht="21.75" customHeight="1" x14ac:dyDescent="0.25">
      <c r="A69" s="162"/>
      <c r="B69" s="172" t="s">
        <v>274</v>
      </c>
      <c r="C69" s="181" t="s">
        <v>299</v>
      </c>
      <c r="D69" s="66"/>
    </row>
    <row r="70" spans="1:4" x14ac:dyDescent="0.25">
      <c r="A70" s="164"/>
      <c r="B70" s="173" t="s">
        <v>275</v>
      </c>
      <c r="C70" s="190" t="s">
        <v>202</v>
      </c>
      <c r="D70" s="66"/>
    </row>
    <row r="71" spans="1:4" x14ac:dyDescent="0.25">
      <c r="B71" s="69"/>
      <c r="C71" s="65"/>
      <c r="D71" s="66"/>
    </row>
    <row r="72" spans="1:4" ht="15.75" x14ac:dyDescent="0.25">
      <c r="A72" s="232" t="s">
        <v>231</v>
      </c>
      <c r="B72" s="233"/>
      <c r="C72" s="234"/>
      <c r="D72" s="67"/>
    </row>
    <row r="73" spans="1:4" ht="15.75" x14ac:dyDescent="0.25">
      <c r="A73" s="170"/>
      <c r="B73" s="149" t="s">
        <v>278</v>
      </c>
      <c r="C73" s="191" t="s">
        <v>202</v>
      </c>
      <c r="D73"/>
    </row>
    <row r="74" spans="1:4" x14ac:dyDescent="0.25">
      <c r="A74" s="164"/>
      <c r="B74" s="137" t="s">
        <v>279</v>
      </c>
      <c r="C74" s="180" t="s">
        <v>32</v>
      </c>
      <c r="D74"/>
    </row>
    <row r="75" spans="1:4" x14ac:dyDescent="0.25">
      <c r="A75" s="149"/>
      <c r="B75" s="149"/>
      <c r="C75" s="177"/>
      <c r="D75"/>
    </row>
    <row r="76" spans="1:4" x14ac:dyDescent="0.25">
      <c r="A76" s="221" t="s">
        <v>350</v>
      </c>
      <c r="B76" s="222"/>
      <c r="C76" s="223" t="s">
        <v>351</v>
      </c>
      <c r="D76"/>
    </row>
    <row r="77" spans="1:4" x14ac:dyDescent="0.25">
      <c r="D77"/>
    </row>
    <row r="78" spans="1:4" ht="15.75" x14ac:dyDescent="0.25">
      <c r="A78" s="232" t="s">
        <v>280</v>
      </c>
      <c r="B78" s="233"/>
      <c r="C78" s="234"/>
      <c r="D78"/>
    </row>
    <row r="79" spans="1:4" x14ac:dyDescent="0.25">
      <c r="A79" s="162"/>
      <c r="B79" s="174" t="s">
        <v>281</v>
      </c>
      <c r="C79" s="189" t="s">
        <v>295</v>
      </c>
      <c r="D79"/>
    </row>
    <row r="80" spans="1:4" x14ac:dyDescent="0.25">
      <c r="A80" s="162"/>
      <c r="B80" s="174" t="s">
        <v>282</v>
      </c>
      <c r="C80" s="181">
        <v>100</v>
      </c>
      <c r="D80"/>
    </row>
    <row r="81" spans="1:8" x14ac:dyDescent="0.25">
      <c r="A81" s="162"/>
      <c r="B81" s="174" t="s">
        <v>283</v>
      </c>
      <c r="C81" s="189" t="s">
        <v>290</v>
      </c>
      <c r="D81"/>
    </row>
    <row r="82" spans="1:8" x14ac:dyDescent="0.25">
      <c r="A82" s="162"/>
      <c r="B82" s="174" t="s">
        <v>282</v>
      </c>
      <c r="C82" s="181">
        <v>99</v>
      </c>
      <c r="D82"/>
    </row>
    <row r="83" spans="1:8" ht="16.5" customHeight="1" x14ac:dyDescent="0.25">
      <c r="A83" s="162"/>
      <c r="B83" s="174" t="s">
        <v>284</v>
      </c>
      <c r="C83" s="189" t="s">
        <v>291</v>
      </c>
      <c r="D83"/>
    </row>
    <row r="84" spans="1:8" x14ac:dyDescent="0.25">
      <c r="A84" s="162"/>
      <c r="B84" s="174" t="s">
        <v>282</v>
      </c>
      <c r="C84" s="181">
        <v>78</v>
      </c>
      <c r="D84"/>
    </row>
    <row r="85" spans="1:8" x14ac:dyDescent="0.25">
      <c r="A85" s="162"/>
      <c r="B85" s="149" t="s">
        <v>296</v>
      </c>
      <c r="C85" s="200">
        <v>3</v>
      </c>
      <c r="D85"/>
      <c r="E85" s="2"/>
      <c r="F85" s="2"/>
      <c r="G85" s="126"/>
      <c r="H85" s="2"/>
    </row>
    <row r="86" spans="1:8" x14ac:dyDescent="0.25">
      <c r="A86" s="164"/>
      <c r="B86" s="137" t="s">
        <v>325</v>
      </c>
      <c r="C86" s="180" t="s">
        <v>303</v>
      </c>
      <c r="D86"/>
    </row>
  </sheetData>
  <sheetProtection algorithmName="SHA-512" hashValue="QI9tMp/xlDNdTcpnRBADs09ge2UCDs1Y/5nD2RDhT+Us8Y3cfpym7HM6UB0Ia+VeXzfOLC1MXrD2cOTmLqmGgw==" saltValue="19FnJD3jSBtLn8KM4fpu2A==" spinCount="100000" sheet="1" objects="1" scenarios="1"/>
  <scenarios current="0" show="0" sqref="C9 C10 C11 C12">
    <scenario name="Специальность" locked="1" count="1" user="Пользователь Windows" comment="Автор: Пользователь Windows , 30.06.2020">
      <inputCells r="D12" val="1-86 01 01-02 – Социальная работа (социально-психологическая деятельность)"/>
    </scenario>
  </scenarios>
  <dataConsolidate/>
  <mergeCells count="10">
    <mergeCell ref="A1:C1"/>
    <mergeCell ref="A49:C49"/>
    <mergeCell ref="A65:C65"/>
    <mergeCell ref="A72:C72"/>
    <mergeCell ref="A42:D42"/>
    <mergeCell ref="A78:C78"/>
    <mergeCell ref="B57:C57"/>
    <mergeCell ref="A37:C37"/>
    <mergeCell ref="A27:C27"/>
    <mergeCell ref="A18:C18"/>
  </mergeCells>
  <dataValidations count="6">
    <dataValidation type="list" allowBlank="1" showInputMessage="1" showErrorMessage="1" sqref="D11">
      <formula1>IF($C$10="Дневная",Факультеты,ФакультетыЗаоч)</formula1>
    </dataValidation>
    <dataValidation type="list" allowBlank="1" showInputMessage="1" showErrorMessage="1" sqref="C12:D12">
      <formula1>INDIRECT(SUBSTITUTE(SUBSTITUTE($C$11," ","."),"-","_"))</formula1>
    </dataValidation>
    <dataValidation type="list" allowBlank="1" showInputMessage="1" showErrorMessage="1" sqref="C9:D9">
      <formula1>языки</formula1>
    </dataValidation>
    <dataValidation type="list" allowBlank="1" showInputMessage="1" showErrorMessage="1" sqref="C11">
      <formula1>ФакультетыЗаоч</formula1>
    </dataValidation>
    <dataValidation type="decimal" allowBlank="1" showInputMessage="1" showErrorMessage="1" sqref="C85">
      <formula1>0</formula1>
      <formula2>10</formula2>
    </dataValidation>
    <dataValidation type="whole" operator="greaterThanOrEqual" allowBlank="1" showInputMessage="1" showErrorMessage="1" sqref="C68">
      <formula1>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56</xdr:row>
                    <xdr:rowOff>19050</xdr:rowOff>
                  </from>
                  <to>
                    <xdr:col>1</xdr:col>
                    <xdr:colOff>2724150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85725</xdr:colOff>
                    <xdr:row>42</xdr:row>
                    <xdr:rowOff>180975</xdr:rowOff>
                  </from>
                  <to>
                    <xdr:col>2</xdr:col>
                    <xdr:colOff>790575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3</xdr:col>
                    <xdr:colOff>76200</xdr:colOff>
                    <xdr:row>42</xdr:row>
                    <xdr:rowOff>180975</xdr:rowOff>
                  </from>
                  <to>
                    <xdr:col>3</xdr:col>
                    <xdr:colOff>781050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Скрытый!$L$2:$L$5</xm:f>
          </x14:formula1>
          <xm:sqref>D10</xm:sqref>
        </x14:dataValidation>
        <x14:dataValidation type="list" allowBlank="1" showInputMessage="1" showErrorMessage="1">
          <x14:formula1>
            <xm:f>Скрытый!$L$8:$L$18</xm:f>
          </x14:formula1>
          <xm:sqref>C23:D23 C61:D61</xm:sqref>
        </x14:dataValidation>
        <x14:dataValidation type="list" allowBlank="1" showInputMessage="1" showErrorMessage="1">
          <x14:formula1>
            <xm:f>Скрытый!$P$21:$P$22</xm:f>
          </x14:formula1>
          <xm:sqref>C8:D8</xm:sqref>
        </x14:dataValidation>
        <x14:dataValidation type="list" allowBlank="1" showInputMessage="1" showErrorMessage="1">
          <x14:formula1>
            <xm:f>Скрытый!$R$21:$R$26</xm:f>
          </x14:formula1>
          <xm:sqref>D67:D68 C67</xm:sqref>
        </x14:dataValidation>
        <x14:dataValidation type="list" allowBlank="1" showInputMessage="1" showErrorMessage="1">
          <x14:formula1>
            <xm:f>Скрытый!$P$26:$P$27</xm:f>
          </x14:formula1>
          <xm:sqref>C73</xm:sqref>
        </x14:dataValidation>
        <x14:dataValidation type="list" allowBlank="1" showInputMessage="1" showErrorMessage="1">
          <x14:formula1>
            <xm:f>Скрытый!$T$21:$T$23</xm:f>
          </x14:formula1>
          <xm:sqref>C70:D71</xm:sqref>
        </x14:dataValidation>
        <x14:dataValidation type="list" allowBlank="1" showInputMessage="1" showErrorMessage="1">
          <x14:formula1>
            <xm:f>Скрытый!$Q$21:$Q$22</xm:f>
          </x14:formula1>
          <xm:sqref>D28</xm:sqref>
        </x14:dataValidation>
        <x14:dataValidation type="list" allowBlank="1" showInputMessage="1" showErrorMessage="1">
          <x14:formula1>
            <xm:f>Скрытый!$P$3:$P$16</xm:f>
          </x14:formula1>
          <xm:sqref>C79 C81 C83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O73"/>
  <sheetViews>
    <sheetView zoomScale="120" zoomScaleNormal="120" workbookViewId="0">
      <selection activeCell="K6" sqref="K6"/>
    </sheetView>
  </sheetViews>
  <sheetFormatPr defaultRowHeight="12.75" x14ac:dyDescent="0.25"/>
  <cols>
    <col min="1" max="1" width="3.7109375" style="31" customWidth="1"/>
    <col min="2" max="2" width="4" style="31" customWidth="1"/>
    <col min="3" max="3" width="13.28515625" style="31" customWidth="1"/>
    <col min="4" max="4" width="2" style="31" customWidth="1"/>
    <col min="5" max="5" width="2.140625" style="31" customWidth="1"/>
    <col min="6" max="6" width="5.28515625" style="31" customWidth="1"/>
    <col min="7" max="7" width="6.28515625" style="31" customWidth="1"/>
    <col min="8" max="8" width="8.42578125" style="31" customWidth="1"/>
    <col min="9" max="9" width="11" style="31" customWidth="1"/>
    <col min="10" max="10" width="11.42578125" style="31" customWidth="1"/>
    <col min="11" max="12" width="9.140625" style="31"/>
    <col min="13" max="13" width="10.7109375" style="31" customWidth="1"/>
    <col min="14" max="14" width="5.28515625" style="31" customWidth="1"/>
    <col min="15" max="16384" width="9.140625" style="31"/>
  </cols>
  <sheetData>
    <row r="1" spans="1:13" x14ac:dyDescent="0.2">
      <c r="A1" s="38"/>
      <c r="B1" s="38" t="s">
        <v>111</v>
      </c>
      <c r="C1" s="38"/>
      <c r="D1" s="38"/>
      <c r="E1" s="38"/>
      <c r="F1" s="38"/>
      <c r="G1" s="38"/>
      <c r="H1" s="38"/>
      <c r="I1" s="38"/>
      <c r="J1" s="38" t="s">
        <v>112</v>
      </c>
      <c r="K1" s="38"/>
    </row>
    <row r="2" spans="1:13" x14ac:dyDescent="0.2">
      <c r="A2" s="38"/>
      <c r="B2" s="38" t="s">
        <v>113</v>
      </c>
      <c r="C2" s="38"/>
      <c r="D2" s="38"/>
      <c r="E2" s="38"/>
      <c r="F2" s="38"/>
      <c r="G2" s="38"/>
      <c r="H2" s="38"/>
      <c r="I2" s="38"/>
      <c r="J2" s="38" t="s">
        <v>114</v>
      </c>
      <c r="K2" s="38"/>
    </row>
    <row r="3" spans="1:13" x14ac:dyDescent="0.2">
      <c r="A3" s="38"/>
      <c r="B3" s="38" t="s">
        <v>115</v>
      </c>
      <c r="C3" s="38"/>
      <c r="D3" s="38"/>
      <c r="E3" s="38"/>
      <c r="F3" s="38"/>
      <c r="G3" s="38"/>
      <c r="H3" s="38"/>
      <c r="I3" s="38"/>
      <c r="J3" s="38" t="s">
        <v>116</v>
      </c>
      <c r="K3" s="38"/>
    </row>
    <row r="4" spans="1:13" x14ac:dyDescent="0.2">
      <c r="B4" s="33" t="s">
        <v>117</v>
      </c>
      <c r="C4" s="56"/>
      <c r="D4" s="56"/>
      <c r="E4" s="56"/>
      <c r="F4" s="56"/>
      <c r="G4" s="56"/>
      <c r="H4" s="56"/>
      <c r="I4" s="56"/>
      <c r="J4" s="38" t="s">
        <v>118</v>
      </c>
    </row>
    <row r="5" spans="1:13" ht="13.5" customHeight="1" x14ac:dyDescent="0.2">
      <c r="A5" s="38"/>
      <c r="B5" s="41" t="s">
        <v>119</v>
      </c>
      <c r="C5" s="38"/>
      <c r="D5" s="38"/>
      <c r="E5" s="38"/>
      <c r="F5" s="38" t="s">
        <v>170</v>
      </c>
      <c r="G5" s="38"/>
      <c r="H5" s="38"/>
      <c r="I5" s="38"/>
      <c r="J5" s="38"/>
      <c r="K5" s="38"/>
      <c r="L5" s="38"/>
      <c r="M5" s="38"/>
    </row>
    <row r="6" spans="1:13" x14ac:dyDescent="0.2">
      <c r="A6" s="38"/>
      <c r="B6" s="38"/>
      <c r="C6" s="38"/>
      <c r="D6" s="38"/>
      <c r="E6" s="38"/>
      <c r="F6" s="38"/>
      <c r="G6" s="38" t="s">
        <v>171</v>
      </c>
      <c r="H6" s="38"/>
      <c r="I6" s="38"/>
      <c r="J6" s="38" t="s">
        <v>354</v>
      </c>
      <c r="K6" s="38"/>
      <c r="L6" s="38"/>
      <c r="M6" s="38"/>
    </row>
    <row r="7" spans="1:13" x14ac:dyDescent="0.2">
      <c r="A7" s="38"/>
      <c r="B7" s="38"/>
      <c r="C7" s="38"/>
      <c r="D7" s="38"/>
      <c r="E7" s="38"/>
      <c r="F7" s="38"/>
      <c r="G7" s="38"/>
      <c r="H7" s="38"/>
      <c r="I7" s="38"/>
      <c r="J7" s="38" t="s">
        <v>119</v>
      </c>
      <c r="K7" s="41"/>
      <c r="L7" s="38" t="s">
        <v>120</v>
      </c>
      <c r="M7" s="38"/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x14ac:dyDescent="0.25">
      <c r="C9" s="31" t="s">
        <v>121</v>
      </c>
    </row>
    <row r="10" spans="1:13" ht="10.5" customHeight="1" x14ac:dyDescent="0.25">
      <c r="B10" s="31" t="s">
        <v>122</v>
      </c>
      <c r="C10" s="250" t="str">
        <f>Данные!D3&amp;" "&amp;Данные!D4&amp;" "&amp;Данные!D5</f>
        <v>Иванова Ивана Ивановича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</row>
    <row r="11" spans="1:13" s="32" customFormat="1" ht="8.1" customHeight="1" x14ac:dyDescent="0.25">
      <c r="C11" s="251" t="s">
        <v>123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</row>
    <row r="12" spans="1:13" ht="10.5" customHeight="1" x14ac:dyDescent="0.25">
      <c r="B12" s="31" t="s">
        <v>124</v>
      </c>
      <c r="F12" s="55"/>
      <c r="G12" s="195" t="str">
        <f>Данные!C20&amp;", "&amp;Данные!C21&amp;" обл., "&amp;Данные!C22&amp;" р-н., "&amp;VLOOKUP(Данные!C23,Скрытый!L8:M18,2,0)&amp;Данные!C24&amp;", "</f>
        <v xml:space="preserve">224022, Брестская обл., Брестский р-н., г.Брест, </v>
      </c>
      <c r="H12" s="133"/>
      <c r="I12" s="133"/>
      <c r="J12" s="133"/>
      <c r="K12" s="133"/>
      <c r="L12" s="133"/>
      <c r="M12" s="133"/>
    </row>
    <row r="13" spans="1:13" s="32" customFormat="1" ht="8.1" customHeight="1" x14ac:dyDescent="0.25">
      <c r="F13" s="54" t="s">
        <v>125</v>
      </c>
      <c r="G13" s="53"/>
      <c r="H13" s="53"/>
      <c r="I13" s="53"/>
      <c r="J13" s="53"/>
      <c r="K13" s="53"/>
      <c r="L13" s="53"/>
      <c r="M13" s="53"/>
    </row>
    <row r="14" spans="1:13" ht="9.75" customHeight="1" x14ac:dyDescent="0.25">
      <c r="B14" s="250" t="str">
        <f>Данные!C25&amp;", "&amp;Данные!B38&amp;"  "&amp;Данные!C38&amp;", "&amp;Данные!B39&amp;" "&amp;Данные!C39</f>
        <v>ул. Гоголя, д. 4 кв. 6, Мобильный (с кодом)  (29) 1234567, Домашний (с кодом) (0162) 123456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</row>
    <row r="15" spans="1:13" s="32" customFormat="1" ht="8.1" customHeight="1" x14ac:dyDescent="0.25">
      <c r="B15" s="251" t="s">
        <v>126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1:13" ht="9.75" customHeight="1" x14ac:dyDescent="0.25">
      <c r="B16" s="31" t="s">
        <v>127</v>
      </c>
      <c r="D16" s="250" t="str">
        <f>Данные!C66&amp;", "&amp;Данные!C67&amp;" "&amp;IF(Данные!C67="СШ", IF( ISBLANK(Данные!C68),""," №"&amp;Данные!C68),"")&amp;" "&amp;Данные!C69</f>
        <v>2020, СШ  г. Брест</v>
      </c>
      <c r="E16" s="250"/>
      <c r="F16" s="250"/>
      <c r="G16" s="250"/>
      <c r="H16" s="250"/>
      <c r="I16" s="250"/>
      <c r="J16" s="250"/>
      <c r="K16" s="250"/>
      <c r="L16" s="250"/>
      <c r="M16" s="250"/>
    </row>
    <row r="17" spans="2:13" s="32" customFormat="1" ht="8.1" customHeight="1" x14ac:dyDescent="0.25">
      <c r="D17" s="248" t="s">
        <v>128</v>
      </c>
      <c r="E17" s="248"/>
      <c r="F17" s="248"/>
      <c r="G17" s="248"/>
      <c r="H17" s="248"/>
      <c r="I17" s="248"/>
      <c r="J17" s="248"/>
      <c r="K17" s="248"/>
      <c r="L17" s="248"/>
      <c r="M17" s="53"/>
    </row>
    <row r="18" spans="2:13" s="32" customFormat="1" ht="12" customHeight="1" x14ac:dyDescent="0.2">
      <c r="B18" s="49" t="s">
        <v>129</v>
      </c>
      <c r="D18" s="36"/>
      <c r="E18" s="52"/>
      <c r="F18" s="51" t="s">
        <v>130</v>
      </c>
      <c r="G18" s="249"/>
      <c r="H18" s="249"/>
      <c r="I18" s="249"/>
      <c r="J18" s="249"/>
      <c r="K18" s="249"/>
      <c r="L18" s="249"/>
      <c r="M18" s="249"/>
    </row>
    <row r="19" spans="2:13" s="35" customFormat="1" ht="8.1" customHeight="1" x14ac:dyDescent="0.25">
      <c r="D19" s="50"/>
      <c r="E19" s="50"/>
      <c r="F19" s="50"/>
      <c r="G19" s="248" t="s">
        <v>131</v>
      </c>
      <c r="H19" s="248"/>
      <c r="I19" s="248"/>
      <c r="J19" s="248"/>
      <c r="K19" s="50"/>
      <c r="L19" s="50"/>
      <c r="M19" s="50"/>
    </row>
    <row r="20" spans="2:13" s="35" customFormat="1" ht="10.5" customHeight="1" x14ac:dyDescent="0.2">
      <c r="B20" s="49" t="s">
        <v>132</v>
      </c>
      <c r="D20" s="249"/>
      <c r="E20" s="249"/>
      <c r="F20" s="249"/>
      <c r="G20" s="249"/>
      <c r="H20" s="249"/>
      <c r="I20" s="249"/>
      <c r="J20" s="249"/>
      <c r="K20" s="249"/>
      <c r="L20" s="249"/>
      <c r="M20" s="249"/>
    </row>
    <row r="21" spans="2:13" s="35" customFormat="1" ht="6.75" customHeight="1" x14ac:dyDescent="0.2">
      <c r="B21" s="49"/>
      <c r="G21" s="248" t="s">
        <v>133</v>
      </c>
      <c r="H21" s="248"/>
      <c r="I21" s="248"/>
      <c r="J21" s="248"/>
    </row>
    <row r="22" spans="2:13" ht="12" customHeight="1" x14ac:dyDescent="0.2">
      <c r="B22" s="31" t="s">
        <v>169</v>
      </c>
      <c r="K22" s="262" t="str">
        <f>Данные!C9</f>
        <v>английский</v>
      </c>
      <c r="L22" s="262"/>
    </row>
    <row r="23" spans="2:13" ht="9" customHeight="1" x14ac:dyDescent="0.25">
      <c r="K23" s="48"/>
      <c r="L23" s="48"/>
    </row>
    <row r="24" spans="2:13" x14ac:dyDescent="0.25">
      <c r="B24" s="260" t="s">
        <v>134</v>
      </c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</row>
    <row r="25" spans="2:13" ht="12" customHeight="1" x14ac:dyDescent="0.2">
      <c r="C25" s="38" t="s">
        <v>172</v>
      </c>
    </row>
    <row r="26" spans="2:13" s="32" customFormat="1" ht="8.25" customHeight="1" x14ac:dyDescent="0.15">
      <c r="C26" s="44"/>
      <c r="D26" s="47" t="s">
        <v>135</v>
      </c>
      <c r="E26" s="47"/>
    </row>
    <row r="27" spans="2:13" ht="9.75" customHeight="1" x14ac:dyDescent="0.2">
      <c r="B27" s="35"/>
      <c r="C27" s="38" t="s">
        <v>136</v>
      </c>
      <c r="D27" s="46"/>
      <c r="E27" s="46"/>
    </row>
    <row r="28" spans="2:13" s="32" customFormat="1" ht="8.25" customHeight="1" x14ac:dyDescent="0.15">
      <c r="C28" s="44"/>
      <c r="D28" s="33" t="s">
        <v>135</v>
      </c>
      <c r="E28" s="33"/>
    </row>
    <row r="29" spans="2:13" ht="11.25" customHeight="1" x14ac:dyDescent="0.2">
      <c r="C29" s="38" t="s">
        <v>137</v>
      </c>
      <c r="D29" s="45"/>
      <c r="E29" s="45"/>
    </row>
    <row r="30" spans="2:13" s="32" customFormat="1" ht="8.25" x14ac:dyDescent="0.15">
      <c r="C30" s="44"/>
      <c r="D30" s="33" t="s">
        <v>135</v>
      </c>
      <c r="E30" s="33"/>
    </row>
    <row r="31" spans="2:13" ht="9.75" customHeight="1" x14ac:dyDescent="0.2">
      <c r="C31" s="38" t="s">
        <v>138</v>
      </c>
    </row>
    <row r="32" spans="2:13" s="32" customFormat="1" ht="8.25" customHeight="1" x14ac:dyDescent="0.15">
      <c r="C32" s="44"/>
      <c r="D32" s="33" t="s">
        <v>135</v>
      </c>
      <c r="E32" s="33"/>
    </row>
    <row r="33" spans="2:15" ht="12.75" customHeight="1" x14ac:dyDescent="0.2">
      <c r="C33" s="38" t="s">
        <v>139</v>
      </c>
      <c r="J33" s="35"/>
    </row>
    <row r="34" spans="2:15" ht="12.75" customHeight="1" x14ac:dyDescent="0.2">
      <c r="C34" s="38" t="s">
        <v>140</v>
      </c>
      <c r="D34" s="252" t="str">
        <f>Данные!C11</f>
        <v>Социально-педагогический</v>
      </c>
      <c r="E34" s="252"/>
      <c r="F34" s="252"/>
      <c r="G34" s="252"/>
      <c r="H34" s="252"/>
      <c r="I34" s="252"/>
      <c r="J34" s="252"/>
      <c r="K34" s="252"/>
      <c r="L34" s="252"/>
      <c r="M34" s="252"/>
    </row>
    <row r="35" spans="2:15" x14ac:dyDescent="0.2">
      <c r="C35" s="38" t="s">
        <v>141</v>
      </c>
    </row>
    <row r="36" spans="2:15" ht="25.5" customHeight="1" x14ac:dyDescent="0.25">
      <c r="B36" s="43" t="s">
        <v>142</v>
      </c>
      <c r="C36" s="261" t="str">
        <f>Данные!C12</f>
        <v>1-86 01 01-02 – Социальная работа (социально-психологическая деятельность)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2:15" ht="26.25" customHeight="1" x14ac:dyDescent="0.25">
      <c r="B37" s="43" t="s">
        <v>143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</row>
    <row r="38" spans="2:15" ht="26.25" customHeight="1" x14ac:dyDescent="0.25">
      <c r="B38" s="43" t="s">
        <v>144</v>
      </c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</row>
    <row r="39" spans="2:15" ht="26.25" customHeight="1" x14ac:dyDescent="0.25">
      <c r="B39" s="43" t="s">
        <v>145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</row>
    <row r="40" spans="2:15" x14ac:dyDescent="0.25">
      <c r="B40" s="43" t="s">
        <v>146</v>
      </c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</row>
    <row r="41" spans="2:15" ht="8.1" customHeight="1" x14ac:dyDescent="0.25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</row>
    <row r="42" spans="2:15" ht="10.5" customHeight="1" x14ac:dyDescent="0.2">
      <c r="C42" s="38" t="s">
        <v>173</v>
      </c>
    </row>
    <row r="43" spans="2:15" ht="7.5" customHeight="1" x14ac:dyDescent="0.2">
      <c r="C43" s="38"/>
      <c r="I43" s="44" t="s">
        <v>117</v>
      </c>
    </row>
    <row r="44" spans="2:15" ht="10.5" customHeight="1" x14ac:dyDescent="0.2">
      <c r="C44" s="38" t="s">
        <v>147</v>
      </c>
    </row>
    <row r="45" spans="2:15" ht="11.25" customHeight="1" x14ac:dyDescent="0.2">
      <c r="B45" s="38" t="s">
        <v>148</v>
      </c>
      <c r="F45" s="255" t="str">
        <f>Данные!C7</f>
        <v>05.02.2020</v>
      </c>
      <c r="G45" s="255"/>
      <c r="H45" s="255"/>
      <c r="O45" s="32"/>
    </row>
    <row r="46" spans="2:15" ht="11.25" customHeight="1" x14ac:dyDescent="0.2">
      <c r="B46" s="38" t="s">
        <v>149</v>
      </c>
      <c r="I46" s="249"/>
      <c r="J46" s="249"/>
      <c r="K46" s="249"/>
      <c r="L46" s="249"/>
      <c r="M46" s="249"/>
    </row>
    <row r="47" spans="2:15" ht="11.25" customHeight="1" x14ac:dyDescent="0.2">
      <c r="B47" s="38" t="s">
        <v>150</v>
      </c>
      <c r="I47" s="42"/>
      <c r="J47" s="31" t="s">
        <v>151</v>
      </c>
      <c r="K47" s="42"/>
      <c r="L47" s="31" t="s">
        <v>152</v>
      </c>
    </row>
    <row r="48" spans="2:15" ht="11.25" customHeight="1" x14ac:dyDescent="0.2">
      <c r="B48" s="38" t="s">
        <v>153</v>
      </c>
      <c r="G48" s="42"/>
    </row>
    <row r="49" spans="2:13" ht="11.25" customHeight="1" x14ac:dyDescent="0.2">
      <c r="B49" s="41" t="s">
        <v>174</v>
      </c>
      <c r="C49" s="40"/>
      <c r="D49" s="250" t="str">
        <f>IFERROR( Данные!C45&amp;" "&amp;Данные!C46&amp;" "&amp;Данные!C47, " — ")</f>
        <v>Иванов Иван Иванович</v>
      </c>
      <c r="E49" s="250"/>
      <c r="F49" s="250"/>
      <c r="G49" s="250"/>
      <c r="H49" s="250"/>
      <c r="I49" s="250"/>
      <c r="J49" s="250"/>
      <c r="K49" s="250"/>
      <c r="L49" s="250"/>
      <c r="M49" s="250"/>
    </row>
    <row r="50" spans="2:13" s="32" customFormat="1" ht="8.1" customHeight="1" x14ac:dyDescent="0.25">
      <c r="D50" s="251" t="s">
        <v>123</v>
      </c>
      <c r="E50" s="251"/>
      <c r="F50" s="251"/>
      <c r="G50" s="251"/>
      <c r="H50" s="251"/>
      <c r="I50" s="251"/>
      <c r="J50" s="251"/>
      <c r="K50" s="251"/>
      <c r="L50" s="251"/>
      <c r="M50" s="251"/>
    </row>
    <row r="51" spans="2:13" ht="12" customHeight="1" x14ac:dyDescent="0.2">
      <c r="B51" s="38" t="s">
        <v>154</v>
      </c>
      <c r="D51" s="256" t="str">
        <f>IFERROR(IF(Скрытый!L20,Данные!C20&amp;", "&amp;Данные!C21&amp;" обл., "&amp;Данные!C22&amp;" р-н., "&amp;VLOOKUP(Данные!C23,Скрытый!L8:M18,2,0)&amp;Данные!C24&amp;", "&amp;Данные!C25,Данные!C58&amp;", "&amp;Данные!C59&amp;" обл., "&amp;Данные!C60&amp;" р-н., "&amp;VLOOKUP(Данные!C61,Скрытый!L8:M18,2,0)&amp;Данные!C62&amp;", "&amp;Данные!C63)," — ")</f>
        <v>224022, Брестская обл., Брестский р-н., г.Брест, ул. Гоголя, д. 4 кв. 6</v>
      </c>
      <c r="E51" s="256"/>
      <c r="F51" s="256"/>
      <c r="G51" s="256"/>
      <c r="H51" s="256"/>
      <c r="I51" s="256"/>
      <c r="J51" s="256"/>
      <c r="K51" s="256"/>
      <c r="L51" s="256"/>
      <c r="M51" s="256"/>
    </row>
    <row r="52" spans="2:13" s="32" customFormat="1" ht="8.1" customHeight="1" x14ac:dyDescent="0.25">
      <c r="D52" s="251" t="s">
        <v>155</v>
      </c>
      <c r="E52" s="251"/>
      <c r="F52" s="251"/>
      <c r="G52" s="251"/>
      <c r="H52" s="251"/>
      <c r="I52" s="251"/>
      <c r="J52" s="251"/>
      <c r="K52" s="251"/>
      <c r="L52" s="251"/>
      <c r="M52" s="251"/>
    </row>
    <row r="53" spans="2:13" ht="11.25" customHeight="1" x14ac:dyDescent="0.25">
      <c r="C53" s="39" t="s">
        <v>156</v>
      </c>
      <c r="D53" s="250" t="str">
        <f>Данные!D45&amp;" "&amp;Данные!D46&amp;" "&amp;Данные!D47</f>
        <v>Иванова Ивана Ивановна</v>
      </c>
      <c r="E53" s="250"/>
      <c r="F53" s="250"/>
      <c r="G53" s="250"/>
      <c r="H53" s="250"/>
      <c r="I53" s="250"/>
      <c r="J53" s="250"/>
      <c r="K53" s="250"/>
      <c r="L53" s="250"/>
      <c r="M53" s="250"/>
    </row>
    <row r="54" spans="2:13" s="32" customFormat="1" ht="8.1" customHeight="1" x14ac:dyDescent="0.25">
      <c r="D54" s="251" t="s">
        <v>123</v>
      </c>
      <c r="E54" s="251"/>
      <c r="F54" s="251"/>
      <c r="G54" s="251"/>
      <c r="H54" s="251"/>
      <c r="I54" s="251"/>
      <c r="J54" s="251"/>
      <c r="K54" s="251"/>
      <c r="L54" s="251"/>
      <c r="M54" s="251"/>
    </row>
    <row r="55" spans="2:13" ht="10.5" customHeight="1" x14ac:dyDescent="0.25">
      <c r="B55" s="31" t="s">
        <v>154</v>
      </c>
      <c r="D55" s="250" t="str">
        <f>IFERROR(IF(Скрытый!L20,Данные!C20&amp;", "&amp;Данные!C21&amp;" обл., "&amp;Данные!C22&amp;" р-н., "&amp;VLOOKUP(Данные!C23,Скрытый!L8:M18,2,0)&amp;Данные!C24&amp;", "&amp;Данные!C25,Данные!D58&amp;", "&amp;Данные!D59&amp;" обл., "&amp;Данные!D60&amp;" р-н., "&amp;VLOOKUP(Данные!D61,Скрытый!L8:M18,2,0)&amp;Данные!D62&amp;", "&amp;Данные!D63)," — ")</f>
        <v>224022, Брестская обл., Брестский р-н., г.Брест, ул. Гоголя, д. 4 кв. 6</v>
      </c>
      <c r="E55" s="250"/>
      <c r="F55" s="250"/>
      <c r="G55" s="250"/>
      <c r="H55" s="250"/>
      <c r="I55" s="250"/>
      <c r="J55" s="250"/>
      <c r="K55" s="250"/>
      <c r="L55" s="250"/>
      <c r="M55" s="250"/>
    </row>
    <row r="56" spans="2:13" s="32" customFormat="1" ht="8.1" customHeight="1" x14ac:dyDescent="0.25">
      <c r="D56" s="251" t="s">
        <v>155</v>
      </c>
      <c r="E56" s="251"/>
      <c r="F56" s="251"/>
      <c r="G56" s="251"/>
      <c r="H56" s="251"/>
      <c r="I56" s="251"/>
      <c r="J56" s="251"/>
      <c r="K56" s="251"/>
      <c r="L56" s="251"/>
      <c r="M56" s="251"/>
    </row>
    <row r="57" spans="2:13" ht="11.25" customHeight="1" x14ac:dyDescent="0.2">
      <c r="B57" s="38" t="s">
        <v>157</v>
      </c>
      <c r="D57" s="254"/>
      <c r="E57" s="254"/>
      <c r="F57" s="254"/>
      <c r="G57" s="254"/>
      <c r="H57" s="254"/>
      <c r="I57" s="254"/>
      <c r="J57" s="254"/>
      <c r="K57" s="254"/>
      <c r="L57" s="254"/>
      <c r="M57" s="254"/>
    </row>
    <row r="58" spans="2:13" ht="12" customHeight="1" x14ac:dyDescent="0.2">
      <c r="B58" s="38" t="s">
        <v>158</v>
      </c>
      <c r="C58" s="38"/>
      <c r="G58" s="37"/>
      <c r="H58" s="37"/>
      <c r="I58" s="250" t="str">
        <f>Данные!C30&amp;", "&amp;Данные!C31&amp;Данные!C32&amp;", выдан "&amp;Данные!C34&amp;", "</f>
        <v xml:space="preserve">Паспорт, АВ0123456, выдан 26.06.2020 г., </v>
      </c>
      <c r="J58" s="250"/>
      <c r="K58" s="250"/>
      <c r="L58" s="250"/>
      <c r="M58" s="250"/>
    </row>
    <row r="59" spans="2:13" s="32" customFormat="1" ht="8.1" customHeight="1" x14ac:dyDescent="0.25">
      <c r="I59" s="248" t="s">
        <v>159</v>
      </c>
      <c r="J59" s="248"/>
      <c r="K59" s="248"/>
      <c r="L59" s="248"/>
      <c r="M59" s="248"/>
    </row>
    <row r="60" spans="2:13" ht="11.25" customHeight="1" x14ac:dyDescent="0.25">
      <c r="B60" s="250" t="str">
        <f>Данные!C35&amp;", "&amp;Данные!B33&amp;", "&amp;Данные!C33</f>
        <v>Московским РОВД г.Бреста, Идентификационный номер, 12345678PB7896О1</v>
      </c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</row>
    <row r="61" spans="2:13" s="32" customFormat="1" ht="9" customHeight="1" x14ac:dyDescent="0.25">
      <c r="B61" s="263" t="s">
        <v>160</v>
      </c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</row>
    <row r="62" spans="2:13" ht="12" customHeight="1" x14ac:dyDescent="0.25">
      <c r="B62" s="31" t="s">
        <v>177</v>
      </c>
    </row>
    <row r="63" spans="2:13" x14ac:dyDescent="0.25">
      <c r="B63" s="31" t="s">
        <v>355</v>
      </c>
      <c r="K63" s="34"/>
      <c r="L63" s="34"/>
      <c r="M63" s="34"/>
    </row>
    <row r="64" spans="2:13" s="35" customFormat="1" ht="8.25" customHeight="1" x14ac:dyDescent="0.25">
      <c r="B64" s="251" t="s">
        <v>161</v>
      </c>
      <c r="C64" s="251"/>
      <c r="D64" s="251"/>
      <c r="E64" s="36"/>
      <c r="K64" s="248" t="s">
        <v>162</v>
      </c>
      <c r="L64" s="248"/>
      <c r="M64" s="248"/>
    </row>
    <row r="65" spans="2:13" ht="12" customHeight="1" x14ac:dyDescent="0.25">
      <c r="B65" s="31" t="s">
        <v>163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2:13" s="32" customFormat="1" ht="12" customHeight="1" x14ac:dyDescent="0.25">
      <c r="B66" s="264" t="s">
        <v>175</v>
      </c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</row>
    <row r="67" spans="2:13" ht="12" customHeight="1" x14ac:dyDescent="0.25">
      <c r="B67" s="31" t="s">
        <v>164</v>
      </c>
      <c r="F67" s="34"/>
      <c r="G67" s="34"/>
      <c r="H67" s="34"/>
      <c r="I67" s="34"/>
      <c r="J67" s="34"/>
      <c r="K67" s="34"/>
      <c r="L67" s="34"/>
      <c r="M67" s="34"/>
    </row>
    <row r="68" spans="2:13" x14ac:dyDescent="0.25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2:13" x14ac:dyDescent="0.25">
      <c r="B69" s="31" t="s">
        <v>165</v>
      </c>
      <c r="J69" s="32"/>
      <c r="K69" s="32"/>
    </row>
    <row r="70" spans="2:13" s="32" customFormat="1" ht="7.5" customHeight="1" x14ac:dyDescent="0.25">
      <c r="J70" s="248" t="s">
        <v>166</v>
      </c>
      <c r="K70" s="248"/>
    </row>
    <row r="71" spans="2:13" s="32" customFormat="1" ht="9.75" customHeight="1" x14ac:dyDescent="0.25">
      <c r="B71" s="33" t="s">
        <v>176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2:13" s="32" customFormat="1" ht="16.5" customHeight="1" x14ac:dyDescent="0.25">
      <c r="B72" s="258" t="s">
        <v>167</v>
      </c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</row>
    <row r="73" spans="2:13" ht="9.75" customHeight="1" x14ac:dyDescent="0.25">
      <c r="B73" s="259" t="s">
        <v>168</v>
      </c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</row>
  </sheetData>
  <sheetProtection algorithmName="SHA-512" hashValue="i8tr7ZagD176crvPbkRoxI9+Jouc08Z62ryXJx6Wr458nL7StrkpEZm2A1AbkNLsbmrExkDaFXjVSi+B3gRcog==" saltValue="9f7EWqBL1MVZryA81aU7qg==" spinCount="100000" sheet="1" objects="1" scenarios="1"/>
  <mergeCells count="40">
    <mergeCell ref="D17:L17"/>
    <mergeCell ref="D54:M54"/>
    <mergeCell ref="C41:M41"/>
    <mergeCell ref="B72:M72"/>
    <mergeCell ref="B73:M73"/>
    <mergeCell ref="G18:M18"/>
    <mergeCell ref="G19:J19"/>
    <mergeCell ref="B24:M24"/>
    <mergeCell ref="C36:M36"/>
    <mergeCell ref="C37:M37"/>
    <mergeCell ref="K22:L22"/>
    <mergeCell ref="B60:M60"/>
    <mergeCell ref="B61:M61"/>
    <mergeCell ref="J70:K70"/>
    <mergeCell ref="B66:M66"/>
    <mergeCell ref="B64:D64"/>
    <mergeCell ref="D16:M16"/>
    <mergeCell ref="C10:M10"/>
    <mergeCell ref="C11:M11"/>
    <mergeCell ref="B14:M14"/>
    <mergeCell ref="B15:M15"/>
    <mergeCell ref="K64:M64"/>
    <mergeCell ref="I59:M59"/>
    <mergeCell ref="D57:M57"/>
    <mergeCell ref="F45:H45"/>
    <mergeCell ref="D50:M50"/>
    <mergeCell ref="D51:M51"/>
    <mergeCell ref="D52:M52"/>
    <mergeCell ref="D53:M53"/>
    <mergeCell ref="I46:M46"/>
    <mergeCell ref="D49:M49"/>
    <mergeCell ref="G21:J21"/>
    <mergeCell ref="D20:M20"/>
    <mergeCell ref="D55:M55"/>
    <mergeCell ref="D56:M56"/>
    <mergeCell ref="I58:M58"/>
    <mergeCell ref="D34:M34"/>
    <mergeCell ref="C38:M38"/>
    <mergeCell ref="C39:M39"/>
    <mergeCell ref="C40:M40"/>
  </mergeCells>
  <dataValidations count="1">
    <dataValidation type="list" allowBlank="1" showInputMessage="1" showErrorMessage="1" sqref="C36:M40">
      <formula1>INDIRECT(SUBSTITUTE(SUBSTITUTE($D$34," ","."),"-","_"))</formula1>
    </dataValidation>
  </dataValidations>
  <pageMargins left="0.39370078740157483" right="0.19685039370078741" top="0.39370078740157483" bottom="0.39370078740157483" header="0" footer="0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Label 1">
              <controlPr defaultSize="0" autoFill="0" autoLine="0" autoPict="0" macro="[0]!Метка5_Щелчок">
                <anchor moveWithCells="1">
                  <from>
                    <xdr:col>18</xdr:col>
                    <xdr:colOff>0</xdr:colOff>
                    <xdr:row>4</xdr:row>
                    <xdr:rowOff>47625</xdr:rowOff>
                  </from>
                  <to>
                    <xdr:col>18</xdr:col>
                    <xdr:colOff>400050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J69:K69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B1:BE71"/>
  <sheetViews>
    <sheetView showGridLines="0" showZeros="0" zoomScaleNormal="100" zoomScaleSheetLayoutView="91" workbookViewId="0">
      <selection activeCell="R54" sqref="R54"/>
    </sheetView>
  </sheetViews>
  <sheetFormatPr defaultColWidth="3" defaultRowHeight="15.75" x14ac:dyDescent="0.25"/>
  <cols>
    <col min="1" max="1" width="3" style="74"/>
    <col min="2" max="7" width="2.85546875" style="74" customWidth="1"/>
    <col min="8" max="8" width="5.5703125" style="74" customWidth="1"/>
    <col min="9" max="12" width="2.85546875" style="74" customWidth="1"/>
    <col min="13" max="13" width="9" style="74" customWidth="1"/>
    <col min="14" max="19" width="2.85546875" style="74" customWidth="1"/>
    <col min="20" max="20" width="3.140625" style="74" customWidth="1"/>
    <col min="21" max="24" width="2.85546875" style="74" customWidth="1"/>
    <col min="25" max="25" width="3" style="74" customWidth="1"/>
    <col min="26" max="29" width="2.85546875" style="74" customWidth="1"/>
    <col min="30" max="30" width="5.5703125" style="74" customWidth="1"/>
    <col min="31" max="32" width="2.85546875" style="74" customWidth="1"/>
    <col min="33" max="33" width="2" style="74" customWidth="1"/>
    <col min="34" max="34" width="2.5703125" style="74" customWidth="1"/>
    <col min="35" max="35" width="3.140625" style="74" customWidth="1"/>
    <col min="36" max="36" width="1.5703125" style="74" customWidth="1"/>
    <col min="37" max="37" width="2" style="74" customWidth="1"/>
    <col min="38" max="16384" width="3" style="74"/>
  </cols>
  <sheetData>
    <row r="1" spans="2:37" ht="9.75" customHeight="1" x14ac:dyDescent="0.25"/>
    <row r="2" spans="2:37" ht="20.25" customHeight="1" x14ac:dyDescent="0.3">
      <c r="C2" s="274" t="s">
        <v>257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</row>
    <row r="3" spans="2:37" ht="18.75" x14ac:dyDescent="0.3">
      <c r="C3" s="275" t="s">
        <v>256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</row>
    <row r="4" spans="2:37" ht="12" customHeight="1" x14ac:dyDescent="0.25">
      <c r="C4" s="276" t="s">
        <v>255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</row>
    <row r="5" spans="2:37" ht="12" customHeight="1" x14ac:dyDescent="0.25"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</row>
    <row r="6" spans="2:37" s="77" customFormat="1" ht="3.75" customHeight="1" thickBot="1" x14ac:dyDescent="0.2"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5"/>
    </row>
    <row r="7" spans="2:37" s="77" customFormat="1" ht="6" thickTop="1" x14ac:dyDescent="0.15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80"/>
    </row>
    <row r="8" spans="2:37" ht="31.5" customHeight="1" x14ac:dyDescent="0.25">
      <c r="B8" s="81"/>
      <c r="C8" s="82" t="s">
        <v>254</v>
      </c>
      <c r="D8" s="83"/>
      <c r="E8" s="83"/>
      <c r="F8" s="83"/>
      <c r="G8" s="83"/>
      <c r="H8" s="83"/>
      <c r="I8" s="277" t="str">
        <f>Данные!C12</f>
        <v>1-86 01 01-02 – Социальная работа (социально-психологическая деятельность)</v>
      </c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84"/>
    </row>
    <row r="9" spans="2:37" ht="16.5" x14ac:dyDescent="0.25">
      <c r="B9" s="81"/>
      <c r="C9" s="82" t="s">
        <v>253</v>
      </c>
      <c r="D9" s="83"/>
      <c r="E9" s="83"/>
      <c r="F9" s="83"/>
      <c r="G9" s="83"/>
      <c r="H9" s="83"/>
      <c r="I9" s="279" t="str">
        <f>Данные!C10</f>
        <v>Заочная</v>
      </c>
      <c r="J9" s="279"/>
      <c r="K9" s="279"/>
      <c r="L9" s="279"/>
      <c r="M9" s="279"/>
      <c r="N9" s="83"/>
      <c r="O9" s="83"/>
      <c r="P9" s="82"/>
      <c r="R9" s="83"/>
      <c r="S9" s="83"/>
      <c r="T9" s="83"/>
      <c r="U9" s="85"/>
      <c r="V9" s="83"/>
      <c r="W9" s="83"/>
      <c r="X9" s="85"/>
      <c r="Y9" s="83"/>
      <c r="Z9" s="83"/>
      <c r="AA9" s="85"/>
      <c r="AB9" s="83"/>
      <c r="AC9" s="83"/>
      <c r="AD9" s="85"/>
      <c r="AE9" s="83"/>
      <c r="AK9" s="84"/>
    </row>
    <row r="10" spans="2:37" s="77" customFormat="1" ht="14.25" customHeight="1" thickBot="1" x14ac:dyDescent="0.3"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7"/>
      <c r="AK10" s="89"/>
    </row>
    <row r="11" spans="2:37" s="77" customFormat="1" ht="4.5" customHeight="1" thickTop="1" x14ac:dyDescent="0.15">
      <c r="B11" s="90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9"/>
      <c r="T11" s="79"/>
      <c r="U11" s="79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91"/>
    </row>
    <row r="12" spans="2:37" ht="18.75" customHeight="1" x14ac:dyDescent="0.25">
      <c r="B12" s="81"/>
      <c r="C12" s="82" t="s">
        <v>252</v>
      </c>
      <c r="D12" s="83"/>
      <c r="E12" s="83"/>
      <c r="F12" s="83"/>
      <c r="G12" s="278" t="str">
        <f>Данные!C3</f>
        <v>Иванов</v>
      </c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92"/>
      <c r="T12" s="82" t="s">
        <v>251</v>
      </c>
      <c r="V12" s="83"/>
      <c r="W12" s="83"/>
      <c r="X12" s="83"/>
      <c r="Y12" s="82"/>
      <c r="Z12" s="271" t="str">
        <f>Данные!F3</f>
        <v>Іваноў</v>
      </c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84"/>
    </row>
    <row r="13" spans="2:37" ht="16.5" customHeight="1" x14ac:dyDescent="0.25">
      <c r="B13" s="81"/>
      <c r="C13" s="82" t="s">
        <v>250</v>
      </c>
      <c r="D13" s="83"/>
      <c r="E13" s="130"/>
      <c r="F13" s="130"/>
      <c r="G13" s="269" t="str">
        <f>Данные!C4</f>
        <v>Иван</v>
      </c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92"/>
      <c r="T13" s="82" t="s">
        <v>249</v>
      </c>
      <c r="V13" s="129"/>
      <c r="W13" s="82"/>
      <c r="X13" s="82"/>
      <c r="Y13" s="82"/>
      <c r="Z13" s="273" t="str">
        <f>Данные!F4</f>
        <v>Іван</v>
      </c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84"/>
    </row>
    <row r="14" spans="2:37" ht="16.5" customHeight="1" x14ac:dyDescent="0.25">
      <c r="B14" s="81"/>
      <c r="C14" s="82" t="s">
        <v>248</v>
      </c>
      <c r="D14" s="83"/>
      <c r="E14" s="83"/>
      <c r="F14" s="83"/>
      <c r="G14" s="271" t="str">
        <f>Данные!C5</f>
        <v>Иванович</v>
      </c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92"/>
      <c r="T14" s="82" t="s">
        <v>247</v>
      </c>
      <c r="V14" s="83"/>
      <c r="W14" s="83"/>
      <c r="X14" s="83"/>
      <c r="Z14" s="271" t="str">
        <f>Данные!F5</f>
        <v>Іванавіч</v>
      </c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84"/>
    </row>
    <row r="15" spans="2:37" ht="16.5" customHeight="1" x14ac:dyDescent="0.25">
      <c r="B15" s="81"/>
      <c r="C15" s="82" t="s">
        <v>246</v>
      </c>
      <c r="D15" s="83"/>
      <c r="E15" s="83"/>
      <c r="F15" s="132"/>
      <c r="G15" s="273" t="str">
        <f>Данные!C8</f>
        <v>женский</v>
      </c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92"/>
      <c r="T15" s="92"/>
      <c r="U15" s="280" t="s">
        <v>245</v>
      </c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84"/>
    </row>
    <row r="16" spans="2:37" ht="16.5" customHeight="1" x14ac:dyDescent="0.25">
      <c r="B16" s="81"/>
      <c r="C16" s="82" t="s">
        <v>244</v>
      </c>
      <c r="D16" s="83"/>
      <c r="E16" s="83"/>
      <c r="F16" s="83"/>
      <c r="G16" s="83"/>
      <c r="H16" s="83"/>
      <c r="I16" s="281" t="str">
        <f>Данные!C7</f>
        <v>05.02.2020</v>
      </c>
      <c r="J16" s="281"/>
      <c r="K16" s="281"/>
      <c r="L16" s="281"/>
      <c r="M16" s="281"/>
      <c r="N16" s="281"/>
      <c r="O16" s="281"/>
      <c r="P16" s="281"/>
      <c r="Q16" s="281"/>
      <c r="R16" s="281"/>
      <c r="S16" s="92"/>
      <c r="T16" s="82" t="s">
        <v>243</v>
      </c>
      <c r="V16" s="83"/>
      <c r="W16" s="83"/>
      <c r="X16" s="83"/>
      <c r="Y16" s="83"/>
      <c r="Z16" s="83"/>
      <c r="AA16" s="83"/>
      <c r="AB16" s="83"/>
      <c r="AC16" s="83"/>
      <c r="AD16" s="83"/>
      <c r="AE16" s="271" t="str">
        <f>Данные!C29</f>
        <v>РБ</v>
      </c>
      <c r="AF16" s="271"/>
      <c r="AG16" s="271"/>
      <c r="AH16" s="271"/>
      <c r="AI16" s="271"/>
      <c r="AJ16" s="271"/>
      <c r="AK16" s="84"/>
    </row>
    <row r="17" spans="2:37" s="77" customFormat="1" ht="6.75" customHeight="1" thickBot="1" x14ac:dyDescent="0.2"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9"/>
    </row>
    <row r="18" spans="2:37" ht="16.5" customHeight="1" thickTop="1" x14ac:dyDescent="0.25">
      <c r="B18" s="81"/>
      <c r="C18" s="82" t="s">
        <v>242</v>
      </c>
      <c r="D18" s="83"/>
      <c r="E18" s="83"/>
      <c r="F18" s="83"/>
      <c r="G18" s="83"/>
      <c r="H18" s="83"/>
      <c r="I18" s="83"/>
      <c r="J18" s="83"/>
      <c r="K18" s="271" t="str">
        <f>Данные!C19</f>
        <v>Беларусь</v>
      </c>
      <c r="L18" s="271"/>
      <c r="M18" s="271"/>
      <c r="N18" s="271"/>
      <c r="O18" s="271"/>
      <c r="P18" s="271"/>
      <c r="Q18" s="271"/>
      <c r="R18" s="271"/>
      <c r="S18" s="92"/>
      <c r="T18" s="82" t="s">
        <v>239</v>
      </c>
      <c r="V18" s="83"/>
      <c r="W18" s="83"/>
      <c r="X18" s="83"/>
      <c r="Y18" s="282" t="str">
        <f>Данные!C25</f>
        <v>ул. Гоголя, д. 4 кв. 6</v>
      </c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84"/>
    </row>
    <row r="19" spans="2:37" ht="17.25" customHeight="1" x14ac:dyDescent="0.25">
      <c r="B19" s="81"/>
      <c r="C19" s="82" t="s">
        <v>240</v>
      </c>
      <c r="D19" s="83"/>
      <c r="E19" s="83"/>
      <c r="F19" s="93"/>
      <c r="G19" s="271" t="str">
        <f>Данные!C21</f>
        <v>Брестская</v>
      </c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83"/>
      <c r="T19" s="82"/>
      <c r="V19" s="83"/>
      <c r="W19" s="83"/>
      <c r="X19" s="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84"/>
    </row>
    <row r="20" spans="2:37" ht="17.25" customHeight="1" x14ac:dyDescent="0.25">
      <c r="B20" s="81"/>
      <c r="C20" s="82" t="s">
        <v>238</v>
      </c>
      <c r="D20" s="83"/>
      <c r="E20" s="83"/>
      <c r="F20" s="93"/>
      <c r="G20" s="271" t="str">
        <f>Данные!C22</f>
        <v>Брестский</v>
      </c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83"/>
      <c r="T20" s="82" t="s">
        <v>298</v>
      </c>
      <c r="V20" s="83"/>
      <c r="W20" s="83"/>
      <c r="X20" s="83"/>
      <c r="Y20" s="271" t="str">
        <f>Данные!C38</f>
        <v>(29) 1234567</v>
      </c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84"/>
    </row>
    <row r="21" spans="2:37" ht="6.75" customHeight="1" x14ac:dyDescent="0.25">
      <c r="B21" s="81"/>
      <c r="C21" s="82"/>
      <c r="D21" s="83"/>
      <c r="E21" s="83"/>
      <c r="F21" s="93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83"/>
      <c r="T21" s="82"/>
      <c r="V21" s="83"/>
      <c r="W21" s="83"/>
      <c r="X21" s="83"/>
      <c r="Y21" s="93"/>
      <c r="Z21" s="93"/>
      <c r="AA21" s="93"/>
      <c r="AB21" s="93"/>
      <c r="AC21" s="94" t="s">
        <v>237</v>
      </c>
      <c r="AD21" s="92"/>
      <c r="AE21" s="92"/>
      <c r="AF21" s="92"/>
      <c r="AG21" s="92"/>
      <c r="AH21" s="92"/>
      <c r="AI21" s="92"/>
      <c r="AJ21" s="92"/>
      <c r="AK21" s="84"/>
    </row>
    <row r="22" spans="2:37" ht="16.5" customHeight="1" x14ac:dyDescent="0.25">
      <c r="B22" s="81"/>
      <c r="C22" s="82" t="s">
        <v>241</v>
      </c>
      <c r="D22" s="202"/>
      <c r="E22" s="202"/>
      <c r="F22" s="93"/>
      <c r="G22" s="201"/>
      <c r="H22" s="270" t="str">
        <f>Данные!C24</f>
        <v>Брест</v>
      </c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02"/>
      <c r="T22" s="82"/>
      <c r="V22" s="202"/>
      <c r="W22" s="202"/>
      <c r="X22" s="202"/>
      <c r="Y22" s="93"/>
      <c r="Z22" s="93"/>
      <c r="AA22" s="93"/>
      <c r="AB22" s="93"/>
      <c r="AC22" s="94"/>
      <c r="AD22" s="201"/>
      <c r="AE22" s="201"/>
      <c r="AF22" s="201"/>
      <c r="AG22" s="201"/>
      <c r="AH22" s="201"/>
      <c r="AI22" s="201"/>
      <c r="AJ22" s="201"/>
      <c r="AK22" s="84"/>
    </row>
    <row r="23" spans="2:37" s="77" customFormat="1" ht="9" customHeight="1" thickBot="1" x14ac:dyDescent="0.2"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9"/>
    </row>
    <row r="24" spans="2:37" s="77" customFormat="1" ht="3" customHeight="1" thickTop="1" x14ac:dyDescent="0.15">
      <c r="B24" s="90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91"/>
    </row>
    <row r="25" spans="2:37" ht="16.5" customHeight="1" x14ac:dyDescent="0.25">
      <c r="B25" s="81"/>
      <c r="C25" s="272" t="s">
        <v>236</v>
      </c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84"/>
    </row>
    <row r="26" spans="2:37" ht="14.25" customHeight="1" x14ac:dyDescent="0.25">
      <c r="B26" s="81"/>
      <c r="C26" s="82" t="s">
        <v>235</v>
      </c>
      <c r="D26" s="83"/>
      <c r="E26" s="271">
        <f>Данные!C66</f>
        <v>2020</v>
      </c>
      <c r="F26" s="271"/>
      <c r="G26" s="271"/>
      <c r="H26" s="82" t="s">
        <v>234</v>
      </c>
      <c r="I26" s="83"/>
      <c r="J26" s="271" t="str">
        <f>Данные!C67&amp;" "&amp;IF(Данные!C67="СШ", IF( ISBLANK(Данные!C68),""," №"&amp;Данные!C68),"")</f>
        <v xml:space="preserve">СШ </v>
      </c>
      <c r="K26" s="271"/>
      <c r="L26" s="271"/>
      <c r="M26" s="271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4"/>
    </row>
    <row r="27" spans="2:37" ht="2.25" customHeight="1" x14ac:dyDescent="0.25">
      <c r="B27" s="81"/>
      <c r="C27" s="82"/>
      <c r="D27" s="83"/>
      <c r="E27" s="92"/>
      <c r="F27" s="92"/>
      <c r="G27" s="92"/>
      <c r="H27" s="82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95"/>
      <c r="AJ27" s="95"/>
      <c r="AK27" s="84"/>
    </row>
    <row r="28" spans="2:37" ht="20.25" customHeight="1" x14ac:dyDescent="0.25">
      <c r="B28" s="81"/>
      <c r="C28" s="82" t="s">
        <v>233</v>
      </c>
      <c r="K28" s="271" t="str">
        <f>Данные!C69</f>
        <v>г. Брест</v>
      </c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K28" s="84"/>
    </row>
    <row r="29" spans="2:37" x14ac:dyDescent="0.25">
      <c r="B29" s="81"/>
      <c r="C29" s="82" t="s">
        <v>232</v>
      </c>
      <c r="D29" s="83"/>
      <c r="E29" s="83"/>
      <c r="F29" s="83"/>
      <c r="G29" s="83"/>
      <c r="H29" s="83"/>
      <c r="I29" s="83"/>
      <c r="J29" s="83"/>
      <c r="K29" s="273" t="str">
        <f>Данные!C70</f>
        <v>нет</v>
      </c>
      <c r="L29" s="273"/>
      <c r="M29" s="273"/>
      <c r="N29" s="273"/>
      <c r="O29" s="273"/>
      <c r="P29" s="27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4"/>
    </row>
    <row r="30" spans="2:37" s="77" customFormat="1" ht="12" customHeight="1" thickBot="1" x14ac:dyDescent="0.2"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9"/>
    </row>
    <row r="31" spans="2:37" s="77" customFormat="1" ht="6" thickTop="1" x14ac:dyDescent="0.15">
      <c r="B31" s="90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9"/>
      <c r="T31" s="79"/>
      <c r="U31" s="79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91"/>
    </row>
    <row r="32" spans="2:37" x14ac:dyDescent="0.25">
      <c r="B32" s="81"/>
      <c r="C32" s="96" t="s">
        <v>231</v>
      </c>
      <c r="D32" s="83"/>
      <c r="E32" s="83"/>
      <c r="F32" s="83"/>
      <c r="G32" s="83"/>
      <c r="H32" s="83"/>
      <c r="I32" s="83"/>
      <c r="J32" s="83"/>
      <c r="K32" s="83"/>
      <c r="L32" s="271" t="str">
        <f>Данные!C73</f>
        <v>нет</v>
      </c>
      <c r="M32" s="271"/>
      <c r="N32" s="271"/>
      <c r="O32" s="83"/>
      <c r="P32" s="83"/>
      <c r="Q32" s="82" t="s">
        <v>230</v>
      </c>
      <c r="R32" s="83"/>
      <c r="S32" s="83"/>
      <c r="T32" s="83"/>
      <c r="U32" s="83"/>
      <c r="V32" s="83"/>
      <c r="W32" s="83"/>
      <c r="X32" s="83"/>
      <c r="Y32" s="270" t="str">
        <f>IF(L32="есть",Данные!C74,"")</f>
        <v/>
      </c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84"/>
    </row>
    <row r="33" spans="2:57" ht="9" customHeight="1" thickBot="1" x14ac:dyDescent="0.3">
      <c r="B33" s="213"/>
      <c r="C33" s="214"/>
      <c r="D33" s="215"/>
      <c r="E33" s="215"/>
      <c r="F33" s="215"/>
      <c r="G33" s="215"/>
      <c r="H33" s="215"/>
      <c r="I33" s="215"/>
      <c r="J33" s="215"/>
      <c r="K33" s="215"/>
      <c r="L33" s="214"/>
      <c r="M33" s="214"/>
      <c r="N33" s="214"/>
      <c r="O33" s="215"/>
      <c r="P33" s="215"/>
      <c r="Q33" s="216"/>
      <c r="R33" s="215"/>
      <c r="S33" s="215"/>
      <c r="T33" s="215"/>
      <c r="U33" s="215"/>
      <c r="V33" s="215"/>
      <c r="W33" s="215"/>
      <c r="X33" s="215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8"/>
    </row>
    <row r="34" spans="2:57" ht="20.25" customHeight="1" thickTop="1" x14ac:dyDescent="0.25">
      <c r="B34" s="81"/>
      <c r="C34" s="96" t="s">
        <v>350</v>
      </c>
      <c r="D34" s="211"/>
      <c r="E34" s="211"/>
      <c r="F34" s="211"/>
      <c r="G34" s="211"/>
      <c r="H34" s="211"/>
      <c r="I34" s="211"/>
      <c r="J34" s="211"/>
      <c r="K34" s="211"/>
      <c r="L34" s="96"/>
      <c r="M34" s="96"/>
      <c r="N34" s="96"/>
      <c r="O34" s="211"/>
      <c r="P34" s="220" t="str">
        <f>Данные!C76</f>
        <v>Нет</v>
      </c>
      <c r="Q34" s="220"/>
      <c r="R34" s="219"/>
      <c r="S34" s="211"/>
      <c r="T34" s="211"/>
      <c r="U34" s="211"/>
      <c r="V34" s="211"/>
      <c r="W34" s="211"/>
      <c r="X34" s="211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84"/>
    </row>
    <row r="35" spans="2:57" s="77" customFormat="1" ht="7.5" customHeight="1" thickBot="1" x14ac:dyDescent="0.2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9"/>
    </row>
    <row r="36" spans="2:57" s="77" customFormat="1" ht="6" thickTop="1" x14ac:dyDescent="0.15">
      <c r="B36" s="90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97"/>
      <c r="T36" s="98"/>
      <c r="V36" s="76"/>
      <c r="W36" s="76"/>
      <c r="X36" s="76"/>
      <c r="Y36" s="76"/>
      <c r="Z36" s="76"/>
      <c r="AA36" s="76"/>
      <c r="AB36" s="76"/>
      <c r="AC36" s="76"/>
      <c r="AE36" s="76"/>
      <c r="AF36" s="76"/>
      <c r="AG36" s="79"/>
      <c r="AH36" s="76"/>
      <c r="AI36" s="76"/>
      <c r="AJ36" s="76"/>
      <c r="AK36" s="91"/>
    </row>
    <row r="37" spans="2:57" s="77" customFormat="1" ht="15.75" customHeight="1" x14ac:dyDescent="0.25">
      <c r="B37" s="90"/>
      <c r="C37" s="265" t="s">
        <v>229</v>
      </c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82"/>
      <c r="T37" s="99"/>
      <c r="U37" s="100" t="s">
        <v>228</v>
      </c>
      <c r="V37" s="101"/>
      <c r="W37" s="101"/>
      <c r="X37" s="101"/>
      <c r="Y37" s="101"/>
      <c r="Z37" s="74"/>
      <c r="AA37" s="74"/>
      <c r="AB37" s="74"/>
      <c r="AC37" s="74"/>
      <c r="AD37" s="74"/>
      <c r="AE37" s="74"/>
      <c r="AF37" s="82"/>
      <c r="AG37" s="82"/>
      <c r="AI37" s="92"/>
      <c r="AJ37" s="92"/>
      <c r="AK37" s="91"/>
    </row>
    <row r="38" spans="2:57" ht="16.5" x14ac:dyDescent="0.25">
      <c r="B38" s="81"/>
      <c r="C38" s="290"/>
      <c r="D38" s="290"/>
      <c r="E38" s="291" t="s">
        <v>227</v>
      </c>
      <c r="F38" s="291"/>
      <c r="G38" s="291"/>
      <c r="H38" s="291"/>
      <c r="I38" s="291"/>
      <c r="J38" s="83"/>
      <c r="M38" s="291" t="s">
        <v>226</v>
      </c>
      <c r="N38" s="291"/>
      <c r="O38" s="291"/>
      <c r="P38" s="291"/>
      <c r="Q38" s="291"/>
      <c r="R38" s="291"/>
      <c r="S38" s="83"/>
      <c r="T38" s="81"/>
      <c r="U38" s="267">
        <f>Данные!C85</f>
        <v>3</v>
      </c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102"/>
      <c r="AK38" s="84"/>
    </row>
    <row r="39" spans="2:57" ht="16.5" x14ac:dyDescent="0.25">
      <c r="B39" s="81"/>
      <c r="C39" s="83" t="s">
        <v>142</v>
      </c>
      <c r="D39" s="278" t="str">
        <f>Данные!C79</f>
        <v xml:space="preserve">всемирная история (новейшее время) </v>
      </c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124"/>
      <c r="Q39" s="267">
        <f>Данные!C80</f>
        <v>100</v>
      </c>
      <c r="R39" s="267"/>
      <c r="S39" s="83"/>
      <c r="T39" s="81"/>
      <c r="U39" s="295" t="str">
        <f>Данные!C86</f>
        <v>девять целых восемь десятых</v>
      </c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103"/>
      <c r="AK39" s="84"/>
    </row>
    <row r="40" spans="2:57" ht="16.5" x14ac:dyDescent="0.25">
      <c r="B40" s="81"/>
      <c r="C40" s="83" t="s">
        <v>143</v>
      </c>
      <c r="D40" s="269" t="str">
        <f>Данные!C81</f>
        <v>биология</v>
      </c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125"/>
      <c r="Q40" s="268">
        <f>Данные!C82</f>
        <v>99</v>
      </c>
      <c r="R40" s="268"/>
      <c r="S40" s="83"/>
      <c r="T40" s="81"/>
      <c r="U40" s="83"/>
      <c r="V40" s="83"/>
      <c r="W40" s="83"/>
      <c r="X40" s="83"/>
      <c r="Y40" s="83"/>
      <c r="Z40" s="83"/>
      <c r="AK40" s="84"/>
    </row>
    <row r="41" spans="2:57" ht="16.5" x14ac:dyDescent="0.25">
      <c r="B41" s="81"/>
      <c r="C41" s="83" t="s">
        <v>144</v>
      </c>
      <c r="D41" s="269" t="str">
        <f>Данные!C83</f>
        <v>химия</v>
      </c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125"/>
      <c r="Q41" s="268">
        <f>Данные!C84</f>
        <v>78</v>
      </c>
      <c r="R41" s="268"/>
      <c r="S41" s="83"/>
      <c r="T41" s="81"/>
      <c r="U41" s="83"/>
      <c r="V41" s="83"/>
      <c r="W41" s="83"/>
      <c r="X41" s="83"/>
      <c r="Y41" s="83"/>
      <c r="Z41" s="83"/>
      <c r="AK41" s="84"/>
    </row>
    <row r="42" spans="2:57" s="77" customFormat="1" ht="10.5" customHeight="1" thickBot="1" x14ac:dyDescent="0.2"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104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9"/>
      <c r="AP42" s="75"/>
      <c r="AQ42" s="75"/>
      <c r="AR42" s="75"/>
      <c r="AS42" s="75"/>
      <c r="AT42" s="75"/>
      <c r="AU42" s="75"/>
      <c r="AV42" s="75"/>
    </row>
    <row r="43" spans="2:57" s="77" customFormat="1" ht="1.5" customHeight="1" thickTop="1" x14ac:dyDescent="0.15">
      <c r="B43" s="90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97"/>
      <c r="T43" s="105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91"/>
      <c r="AP43" s="75"/>
      <c r="AQ43" s="75"/>
      <c r="AR43" s="75"/>
      <c r="AS43" s="75"/>
      <c r="AT43" s="75"/>
      <c r="AU43" s="75"/>
      <c r="AV43" s="75"/>
    </row>
    <row r="44" spans="2:57" x14ac:dyDescent="0.25">
      <c r="B44" s="81"/>
      <c r="C44" s="82"/>
      <c r="D44" s="83"/>
      <c r="E44" s="83"/>
      <c r="F44" s="82" t="s">
        <v>225</v>
      </c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4"/>
      <c r="T44" s="107"/>
      <c r="U44" s="265" t="s">
        <v>224</v>
      </c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108"/>
      <c r="AK44" s="84"/>
      <c r="AN44" s="83"/>
      <c r="AO44" s="82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</row>
    <row r="45" spans="2:57" ht="9.75" customHeight="1" x14ac:dyDescent="0.25">
      <c r="B45" s="81"/>
      <c r="G45" s="109"/>
      <c r="H45" s="109"/>
      <c r="I45" s="109" t="s">
        <v>223</v>
      </c>
      <c r="J45" s="109"/>
      <c r="K45" s="109"/>
      <c r="L45" s="109"/>
      <c r="M45" s="109"/>
      <c r="N45" s="109"/>
      <c r="O45" s="109"/>
      <c r="P45" s="83"/>
      <c r="Q45" s="83"/>
      <c r="R45" s="83"/>
      <c r="S45" s="84"/>
      <c r="T45" s="107"/>
      <c r="U45" s="108"/>
      <c r="V45" s="292" t="s">
        <v>222</v>
      </c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108"/>
      <c r="AJ45" s="108"/>
      <c r="AK45" s="110"/>
      <c r="AL45" s="101"/>
      <c r="AN45" s="83"/>
      <c r="AO45" s="82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</row>
    <row r="46" spans="2:57" ht="3.75" customHeight="1" x14ac:dyDescent="0.25">
      <c r="B46" s="81"/>
      <c r="Q46" s="83"/>
      <c r="R46" s="83"/>
      <c r="S46" s="84"/>
      <c r="T46" s="107"/>
      <c r="U46" s="108"/>
      <c r="AH46" s="108"/>
      <c r="AI46" s="108"/>
      <c r="AJ46" s="108"/>
      <c r="AK46" s="84"/>
      <c r="AN46" s="83"/>
      <c r="AO46" s="82"/>
      <c r="AP46" s="82"/>
      <c r="AQ46" s="83"/>
      <c r="AR46" s="83"/>
      <c r="AS46" s="83"/>
      <c r="AT46" s="82"/>
      <c r="AU46" s="82"/>
      <c r="AV46" s="83"/>
      <c r="AW46" s="83"/>
      <c r="AX46" s="82"/>
      <c r="AY46" s="83"/>
      <c r="AZ46" s="83"/>
      <c r="BA46" s="83"/>
      <c r="BB46" s="83"/>
      <c r="BC46" s="83"/>
      <c r="BD46" s="83"/>
      <c r="BE46" s="83"/>
    </row>
    <row r="47" spans="2:57" ht="16.5" customHeight="1" x14ac:dyDescent="0.25">
      <c r="B47" s="81"/>
      <c r="D47" s="266" t="str">
        <f>Данные!C9</f>
        <v>английский</v>
      </c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Q47" s="83"/>
      <c r="R47" s="83"/>
      <c r="S47" s="84"/>
      <c r="T47" s="107"/>
      <c r="U47" s="108"/>
      <c r="V47" s="108"/>
      <c r="W47" s="108"/>
      <c r="X47" s="108"/>
      <c r="Y47" s="108"/>
      <c r="Z47" s="265" t="str">
        <f>Данные!C28</f>
        <v>Нет</v>
      </c>
      <c r="AA47" s="265"/>
      <c r="AB47" s="265"/>
      <c r="AC47" s="265"/>
      <c r="AD47" s="265"/>
      <c r="AE47" s="108"/>
      <c r="AF47" s="108"/>
      <c r="AG47" s="108"/>
      <c r="AH47" s="108"/>
      <c r="AI47" s="108"/>
      <c r="AJ47" s="108"/>
      <c r="AK47" s="84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</row>
    <row r="48" spans="2:57" s="77" customFormat="1" ht="4.5" customHeight="1" thickBot="1" x14ac:dyDescent="0.2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111"/>
      <c r="T48" s="112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89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</row>
    <row r="49" spans="2:57" s="77" customFormat="1" ht="4.5" customHeight="1" thickTop="1" x14ac:dyDescent="0.15">
      <c r="B49" s="9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5"/>
      <c r="AE49" s="76"/>
      <c r="AF49" s="76"/>
      <c r="AG49" s="76"/>
      <c r="AH49" s="76"/>
      <c r="AI49" s="76"/>
      <c r="AJ49" s="76"/>
      <c r="AK49" s="91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</row>
    <row r="50" spans="2:57" s="77" customFormat="1" ht="25.5" customHeight="1" x14ac:dyDescent="0.25">
      <c r="B50" s="90"/>
      <c r="C50" s="96" t="s">
        <v>66</v>
      </c>
      <c r="D50" s="114"/>
      <c r="E50" s="114"/>
      <c r="F50" s="114"/>
      <c r="G50" s="76"/>
      <c r="H50" s="82"/>
      <c r="I50" s="271" t="s">
        <v>63</v>
      </c>
      <c r="J50" s="271"/>
      <c r="K50" s="271"/>
      <c r="L50" s="76"/>
      <c r="M50" s="76"/>
      <c r="N50" s="76"/>
      <c r="O50" s="76"/>
      <c r="P50" s="76"/>
      <c r="Q50" s="82"/>
      <c r="R50" s="82" t="s">
        <v>221</v>
      </c>
      <c r="S50" s="82"/>
      <c r="T50" s="82"/>
      <c r="U50" s="82"/>
      <c r="V50" s="82"/>
      <c r="W50" s="82"/>
      <c r="X50" s="82"/>
      <c r="Y50" s="82"/>
      <c r="Z50" s="76"/>
      <c r="AA50" s="76"/>
      <c r="AB50" s="76"/>
      <c r="AC50" s="76"/>
      <c r="AD50" s="75"/>
      <c r="AE50" s="76"/>
      <c r="AF50" s="76"/>
      <c r="AG50" s="76"/>
      <c r="AH50" s="76"/>
      <c r="AI50" s="76"/>
      <c r="AJ50" s="76"/>
      <c r="AK50" s="91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</row>
    <row r="51" spans="2:57" s="77" customFormat="1" ht="18.75" customHeight="1" x14ac:dyDescent="0.25">
      <c r="B51" s="90"/>
      <c r="C51" s="265" t="s">
        <v>62</v>
      </c>
      <c r="D51" s="265"/>
      <c r="E51" s="296"/>
      <c r="F51" s="293" t="str">
        <f>Данные!C31</f>
        <v>АВ</v>
      </c>
      <c r="G51" s="294"/>
      <c r="H51" s="115"/>
      <c r="I51" s="293" t="str">
        <f>Данные!C32</f>
        <v>0123456</v>
      </c>
      <c r="J51" s="268"/>
      <c r="K51" s="268"/>
      <c r="L51" s="268"/>
      <c r="M51" s="268"/>
      <c r="N51" s="294"/>
      <c r="O51" s="74"/>
      <c r="P51" s="116"/>
      <c r="Q51" s="115"/>
      <c r="R51" s="293" t="str">
        <f>Данные!C33</f>
        <v>12345678PB7896О1</v>
      </c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94"/>
      <c r="AD51" s="101"/>
      <c r="AE51" s="101"/>
      <c r="AF51" s="101"/>
      <c r="AG51" s="101"/>
      <c r="AH51" s="101"/>
      <c r="AI51" s="76"/>
      <c r="AJ51" s="76"/>
      <c r="AK51" s="91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</row>
    <row r="52" spans="2:57" s="77" customFormat="1" ht="11.25" customHeight="1" thickBot="1" x14ac:dyDescent="0.2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9"/>
      <c r="AN52" s="75"/>
      <c r="AO52" s="75"/>
      <c r="AP52" s="75"/>
      <c r="AQ52" s="75"/>
      <c r="AR52" s="75"/>
      <c r="AS52" s="75"/>
      <c r="AT52" s="75"/>
      <c r="AU52" s="75"/>
      <c r="AV52" s="75"/>
    </row>
    <row r="53" spans="2:57" ht="19.5" customHeight="1" thickTop="1" x14ac:dyDescent="0.3">
      <c r="B53" s="81"/>
      <c r="C53" s="82" t="s">
        <v>220</v>
      </c>
      <c r="D53" s="83"/>
      <c r="E53" s="83"/>
      <c r="F53" s="83"/>
      <c r="G53" s="83"/>
      <c r="H53" s="83"/>
      <c r="I53" s="83"/>
      <c r="J53" s="83"/>
      <c r="K53" s="83"/>
      <c r="L53" s="286" t="s">
        <v>195</v>
      </c>
      <c r="M53" s="286"/>
      <c r="N53" s="95" t="s">
        <v>219</v>
      </c>
      <c r="O53" s="287" t="s">
        <v>195</v>
      </c>
      <c r="P53" s="287"/>
      <c r="Q53" s="95" t="s">
        <v>219</v>
      </c>
      <c r="R53" s="289" t="s">
        <v>356</v>
      </c>
      <c r="S53" s="289"/>
      <c r="T53" s="289"/>
      <c r="U53" s="289"/>
      <c r="V53" s="83"/>
      <c r="W53" s="82" t="s">
        <v>218</v>
      </c>
      <c r="X53" s="83"/>
      <c r="Y53" s="83"/>
      <c r="Z53" s="83"/>
      <c r="AA53" s="83"/>
      <c r="AB53" s="83"/>
      <c r="AC53" s="83"/>
      <c r="AD53" s="83"/>
      <c r="AE53" s="284" t="s">
        <v>195</v>
      </c>
      <c r="AF53" s="284"/>
      <c r="AG53" s="284"/>
      <c r="AH53" s="284"/>
      <c r="AI53" s="284"/>
      <c r="AJ53" s="284"/>
      <c r="AK53" s="84"/>
      <c r="AN53" s="83"/>
      <c r="AO53" s="83"/>
      <c r="AP53" s="83"/>
      <c r="AQ53" s="83"/>
      <c r="AR53" s="83"/>
      <c r="AS53" s="83"/>
      <c r="AT53" s="83"/>
      <c r="AU53" s="83"/>
      <c r="AV53" s="83"/>
    </row>
    <row r="54" spans="2:57" s="77" customFormat="1" ht="14.25" customHeight="1" thickBot="1" x14ac:dyDescent="0.2">
      <c r="B54" s="90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91"/>
      <c r="AP54" s="75"/>
      <c r="AQ54" s="75"/>
      <c r="AR54" s="75"/>
      <c r="AS54" s="75"/>
      <c r="AT54" s="75"/>
      <c r="AU54" s="75"/>
      <c r="AV54" s="75"/>
    </row>
    <row r="55" spans="2:57" s="77" customFormat="1" ht="7.5" customHeight="1" thickTop="1" x14ac:dyDescent="0.15"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80"/>
      <c r="AP55" s="75"/>
      <c r="AQ55" s="75"/>
      <c r="AR55" s="75"/>
      <c r="AS55" s="75"/>
      <c r="AT55" s="75"/>
      <c r="AU55" s="75"/>
      <c r="AV55" s="75"/>
    </row>
    <row r="56" spans="2:57" ht="15" customHeight="1" x14ac:dyDescent="0.25">
      <c r="B56" s="81"/>
      <c r="C56" s="265" t="s">
        <v>217</v>
      </c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84"/>
      <c r="AM56" s="83"/>
      <c r="AN56" s="83"/>
      <c r="AO56" s="83"/>
      <c r="AP56" s="83"/>
      <c r="AQ56" s="83"/>
      <c r="AR56" s="83"/>
    </row>
    <row r="57" spans="2:57" ht="13.5" customHeight="1" x14ac:dyDescent="0.25">
      <c r="B57" s="81"/>
      <c r="C57" s="288" t="s">
        <v>216</v>
      </c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84"/>
      <c r="AM57" s="83"/>
      <c r="AN57" s="83"/>
      <c r="AO57" s="83"/>
      <c r="AP57" s="83"/>
      <c r="AQ57" s="83"/>
      <c r="AR57" s="83"/>
    </row>
    <row r="58" spans="2:57" ht="24.75" customHeight="1" x14ac:dyDescent="0.25">
      <c r="B58" s="81"/>
      <c r="C58" s="82" t="s">
        <v>215</v>
      </c>
      <c r="D58" s="83"/>
      <c r="E58" s="83"/>
      <c r="F58" s="83"/>
      <c r="G58" s="83"/>
      <c r="H58" s="83"/>
      <c r="I58" s="93"/>
      <c r="J58" s="284" t="s">
        <v>195</v>
      </c>
      <c r="K58" s="284"/>
      <c r="L58" s="284"/>
      <c r="M58" s="284"/>
      <c r="N58" s="284"/>
      <c r="O58" s="284"/>
      <c r="P58" s="284"/>
      <c r="Q58" s="83"/>
      <c r="R58" s="83"/>
      <c r="S58" s="83"/>
      <c r="T58" s="83"/>
      <c r="U58" s="82" t="s">
        <v>214</v>
      </c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4"/>
      <c r="AM58" s="83"/>
      <c r="AN58" s="83"/>
      <c r="AO58" s="83"/>
      <c r="AP58" s="73"/>
      <c r="AQ58" s="83"/>
      <c r="AR58" s="83"/>
    </row>
    <row r="59" spans="2:57" x14ac:dyDescent="0.25">
      <c r="B59" s="81"/>
      <c r="C59" s="82" t="s">
        <v>213</v>
      </c>
      <c r="D59" s="83"/>
      <c r="E59" s="83"/>
      <c r="F59" s="83"/>
      <c r="G59" s="83"/>
      <c r="H59" s="83"/>
      <c r="I59" s="73"/>
      <c r="J59" s="285" t="s">
        <v>212</v>
      </c>
      <c r="K59" s="285"/>
      <c r="L59" s="285"/>
      <c r="M59" s="285"/>
      <c r="N59" s="285"/>
      <c r="O59" s="285"/>
      <c r="P59" s="285"/>
      <c r="Q59" s="285"/>
      <c r="R59" s="83"/>
      <c r="S59" s="83"/>
      <c r="T59" s="83"/>
      <c r="U59" s="117"/>
      <c r="V59" s="83" t="s">
        <v>211</v>
      </c>
      <c r="W59" s="83"/>
      <c r="X59" s="83"/>
      <c r="Y59" s="83"/>
      <c r="Z59" s="83"/>
      <c r="AA59" s="83"/>
      <c r="AB59" s="83"/>
      <c r="AC59" s="117"/>
      <c r="AD59" s="83" t="s">
        <v>210</v>
      </c>
      <c r="AE59" s="83"/>
      <c r="AF59" s="83"/>
      <c r="AG59" s="83"/>
      <c r="AH59" s="83"/>
      <c r="AI59" s="83"/>
      <c r="AJ59" s="83"/>
      <c r="AK59" s="84"/>
      <c r="AM59" s="83"/>
      <c r="AN59" s="83"/>
      <c r="AO59" s="83"/>
      <c r="AP59" s="93"/>
      <c r="AQ59" s="83"/>
      <c r="AR59" s="83"/>
    </row>
    <row r="60" spans="2:57" ht="12.75" customHeight="1" x14ac:dyDescent="0.25">
      <c r="B60" s="81"/>
      <c r="C60" s="118"/>
      <c r="D60" s="83" t="s">
        <v>209</v>
      </c>
      <c r="E60" s="83"/>
      <c r="F60" s="83"/>
      <c r="G60" s="83"/>
      <c r="H60" s="83"/>
      <c r="I60" s="93"/>
      <c r="J60" s="284" t="s">
        <v>195</v>
      </c>
      <c r="K60" s="284"/>
      <c r="L60" s="284"/>
      <c r="M60" s="284"/>
      <c r="N60" s="284"/>
      <c r="O60" s="284"/>
      <c r="P60" s="284"/>
      <c r="Q60" s="284"/>
      <c r="R60" s="83"/>
      <c r="S60" s="83"/>
      <c r="T60" s="83"/>
      <c r="U60" s="117"/>
      <c r="V60" s="83" t="s">
        <v>208</v>
      </c>
      <c r="W60" s="83"/>
      <c r="X60" s="83"/>
      <c r="Y60" s="83"/>
      <c r="Z60" s="83"/>
      <c r="AA60" s="83"/>
      <c r="AB60" s="83"/>
      <c r="AC60" s="119"/>
      <c r="AD60" s="83"/>
      <c r="AE60" s="83"/>
      <c r="AF60" s="83"/>
      <c r="AG60" s="83"/>
      <c r="AH60" s="83"/>
      <c r="AI60" s="83"/>
      <c r="AJ60" s="83"/>
      <c r="AK60" s="84"/>
      <c r="AM60" s="83"/>
      <c r="AN60" s="83"/>
      <c r="AO60" s="83"/>
      <c r="AP60" s="93"/>
      <c r="AQ60" s="83"/>
      <c r="AR60" s="83"/>
      <c r="AS60" s="83"/>
      <c r="AT60" s="83"/>
      <c r="AU60" s="83"/>
      <c r="AV60" s="73"/>
      <c r="AW60" s="285"/>
      <c r="AX60" s="285"/>
      <c r="AY60" s="285"/>
      <c r="AZ60" s="285"/>
      <c r="BA60" s="285"/>
      <c r="BB60" s="285"/>
      <c r="BC60" s="285"/>
      <c r="BD60" s="285"/>
    </row>
    <row r="61" spans="2:57" ht="13.5" customHeight="1" x14ac:dyDescent="0.25">
      <c r="B61" s="81"/>
      <c r="C61" s="118"/>
      <c r="D61" s="83" t="s">
        <v>207</v>
      </c>
      <c r="E61" s="83"/>
      <c r="F61" s="83"/>
      <c r="G61" s="83"/>
      <c r="H61" s="83"/>
      <c r="I61" s="93"/>
      <c r="J61" s="284" t="s">
        <v>195</v>
      </c>
      <c r="K61" s="284"/>
      <c r="L61" s="284"/>
      <c r="M61" s="284"/>
      <c r="N61" s="284"/>
      <c r="O61" s="284"/>
      <c r="P61" s="284"/>
      <c r="Q61" s="284"/>
      <c r="R61" s="83"/>
      <c r="S61" s="83"/>
      <c r="T61" s="83"/>
      <c r="AI61" s="83"/>
      <c r="AJ61" s="83"/>
      <c r="AK61" s="84"/>
      <c r="AM61" s="83"/>
      <c r="AN61" s="83"/>
      <c r="AO61" s="83"/>
      <c r="AP61" s="83"/>
      <c r="AQ61" s="83"/>
      <c r="AR61" s="83"/>
      <c r="AS61" s="83"/>
      <c r="AT61" s="83"/>
      <c r="AU61" s="83"/>
      <c r="AV61" s="93"/>
      <c r="AW61" s="284"/>
      <c r="AX61" s="284"/>
      <c r="AY61" s="284"/>
      <c r="AZ61" s="284"/>
      <c r="BA61" s="284"/>
      <c r="BB61" s="284"/>
      <c r="BC61" s="284"/>
      <c r="BD61" s="284"/>
    </row>
    <row r="62" spans="2:57" x14ac:dyDescent="0.25">
      <c r="B62" s="81"/>
      <c r="C62" s="118"/>
      <c r="D62" s="83" t="s">
        <v>206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AI62" s="83"/>
      <c r="AJ62" s="83"/>
      <c r="AK62" s="84"/>
      <c r="AM62" s="83"/>
      <c r="AN62" s="83"/>
      <c r="AO62" s="85"/>
      <c r="AP62" s="83"/>
      <c r="AQ62" s="83"/>
      <c r="AR62" s="85"/>
      <c r="AS62" s="83"/>
      <c r="AT62" s="83"/>
      <c r="AU62" s="83"/>
      <c r="AV62" s="93"/>
      <c r="AW62" s="284"/>
      <c r="AX62" s="284"/>
      <c r="AY62" s="284"/>
      <c r="AZ62" s="284"/>
      <c r="BA62" s="284"/>
      <c r="BB62" s="284"/>
      <c r="BC62" s="284"/>
      <c r="BD62" s="284"/>
    </row>
    <row r="63" spans="2:57" x14ac:dyDescent="0.25">
      <c r="B63" s="81"/>
      <c r="C63" s="118"/>
      <c r="D63" s="83" t="s">
        <v>205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U63" s="82" t="s">
        <v>204</v>
      </c>
      <c r="V63" s="82"/>
      <c r="W63" s="82"/>
      <c r="X63" s="82"/>
      <c r="Y63" s="82"/>
      <c r="Z63" s="82"/>
      <c r="AA63" s="82"/>
      <c r="AB63" s="82"/>
      <c r="AC63" s="82"/>
      <c r="AD63" s="82"/>
      <c r="AE63" s="118"/>
      <c r="AF63" s="74" t="s">
        <v>203</v>
      </c>
      <c r="AG63" s="95"/>
      <c r="AH63" s="120"/>
      <c r="AI63" s="298" t="s">
        <v>202</v>
      </c>
      <c r="AJ63" s="291"/>
      <c r="AK63" s="84"/>
      <c r="AM63" s="83"/>
      <c r="AN63" s="85"/>
      <c r="AO63" s="85"/>
      <c r="AP63" s="85"/>
      <c r="AQ63" s="85"/>
      <c r="AR63" s="85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</row>
    <row r="64" spans="2:57" ht="15" customHeight="1" x14ac:dyDescent="0.25">
      <c r="B64" s="81"/>
      <c r="C64" s="118"/>
      <c r="D64" s="83" t="s">
        <v>201</v>
      </c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2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4"/>
      <c r="AM64" s="83"/>
      <c r="AN64" s="85"/>
      <c r="AO64" s="85"/>
      <c r="AP64" s="85"/>
      <c r="AQ64" s="85"/>
      <c r="AR64" s="85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</row>
    <row r="65" spans="2:56" ht="19.5" customHeight="1" x14ac:dyDescent="0.25">
      <c r="B65" s="81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T65" s="83"/>
      <c r="U65" s="82" t="s">
        <v>200</v>
      </c>
      <c r="V65" s="82"/>
      <c r="W65" s="83"/>
      <c r="X65" s="83"/>
      <c r="Y65" s="83"/>
      <c r="Z65" s="83"/>
      <c r="AA65" s="82"/>
      <c r="AJ65" s="83"/>
      <c r="AK65" s="84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</row>
    <row r="66" spans="2:56" ht="13.5" customHeight="1" x14ac:dyDescent="0.25">
      <c r="B66" s="81"/>
      <c r="C66" s="83"/>
      <c r="D66" s="82"/>
      <c r="E66" s="83"/>
      <c r="F66" s="83"/>
      <c r="H66" s="83"/>
      <c r="I66" s="82"/>
      <c r="T66" s="83"/>
      <c r="U66" s="131"/>
      <c r="V66" s="82" t="s">
        <v>199</v>
      </c>
      <c r="W66" s="83"/>
      <c r="X66" s="83"/>
      <c r="Z66" s="118"/>
      <c r="AA66" s="82" t="s">
        <v>198</v>
      </c>
      <c r="AC66" s="92"/>
      <c r="AD66" s="92"/>
      <c r="AE66" s="92"/>
      <c r="AG66" s="92"/>
      <c r="AH66" s="92"/>
      <c r="AI66" s="92"/>
      <c r="AJ66" s="83"/>
      <c r="AK66" s="84"/>
      <c r="AN66" s="83"/>
      <c r="AO66" s="83"/>
      <c r="AP66" s="73"/>
      <c r="AQ66" s="83"/>
      <c r="AR66" s="83"/>
      <c r="AS66" s="101"/>
      <c r="AT66" s="101"/>
      <c r="AU66" s="101"/>
      <c r="AV66" s="101"/>
      <c r="AW66" s="101"/>
      <c r="AX66" s="101"/>
    </row>
    <row r="67" spans="2:56" x14ac:dyDescent="0.25">
      <c r="B67" s="81"/>
      <c r="C67" s="121" t="s">
        <v>197</v>
      </c>
      <c r="T67" s="83"/>
      <c r="V67" s="101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4"/>
      <c r="AN67" s="83"/>
      <c r="AO67" s="83"/>
      <c r="AP67" s="93"/>
      <c r="AQ67" s="83"/>
      <c r="AR67" s="83"/>
      <c r="AS67" s="101"/>
      <c r="AT67" s="101"/>
      <c r="AU67" s="101"/>
      <c r="AV67" s="101"/>
      <c r="AW67" s="101"/>
      <c r="AX67" s="101"/>
    </row>
    <row r="68" spans="2:56" ht="25.5" customHeight="1" x14ac:dyDescent="0.25">
      <c r="B68" s="81"/>
      <c r="C68" s="297" t="s">
        <v>195</v>
      </c>
      <c r="D68" s="297"/>
      <c r="E68" s="297"/>
      <c r="F68" s="297"/>
      <c r="G68" s="297"/>
      <c r="H68" s="297"/>
      <c r="I68" s="297"/>
      <c r="J68" s="297"/>
      <c r="K68" s="297"/>
      <c r="L68" s="297"/>
      <c r="M68" s="284" t="s">
        <v>195</v>
      </c>
      <c r="N68" s="284"/>
      <c r="O68" s="284"/>
      <c r="P68" s="284"/>
      <c r="Q68" s="284"/>
      <c r="R68" s="284"/>
      <c r="S68" s="284"/>
      <c r="T68" s="83"/>
      <c r="U68" s="82" t="s">
        <v>196</v>
      </c>
      <c r="AG68" s="284" t="s">
        <v>195</v>
      </c>
      <c r="AH68" s="284"/>
      <c r="AI68" s="284"/>
      <c r="AJ68" s="284"/>
      <c r="AK68" s="84"/>
      <c r="AN68" s="83"/>
      <c r="AO68" s="83"/>
      <c r="AP68" s="93"/>
      <c r="AQ68" s="83"/>
      <c r="AR68" s="83"/>
      <c r="AS68" s="92"/>
      <c r="AT68" s="92"/>
      <c r="AU68" s="92"/>
      <c r="AV68" s="92"/>
      <c r="AW68" s="92"/>
      <c r="AX68" s="92"/>
    </row>
    <row r="69" spans="2:56" ht="12" customHeight="1" x14ac:dyDescent="0.25">
      <c r="B69" s="99"/>
      <c r="C69" s="121"/>
      <c r="D69" s="121"/>
      <c r="E69" s="121"/>
      <c r="F69" s="121"/>
      <c r="G69" s="122" t="s">
        <v>194</v>
      </c>
      <c r="H69" s="121"/>
      <c r="I69" s="121"/>
      <c r="J69" s="121"/>
      <c r="K69" s="121"/>
      <c r="L69" s="121"/>
      <c r="M69" s="121"/>
      <c r="N69" s="121"/>
      <c r="O69" s="122" t="s">
        <v>193</v>
      </c>
      <c r="P69" s="121"/>
      <c r="Q69" s="121"/>
      <c r="R69" s="121"/>
      <c r="S69" s="121"/>
      <c r="T69" s="82"/>
      <c r="U69" s="121"/>
      <c r="V69" s="121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123"/>
      <c r="AN69" s="83"/>
      <c r="AO69" s="83"/>
      <c r="AP69" s="83"/>
      <c r="AQ69" s="83"/>
      <c r="AR69" s="83"/>
    </row>
    <row r="70" spans="2:56" s="77" customFormat="1" ht="11.25" customHeight="1" thickBot="1" x14ac:dyDescent="0.3">
      <c r="B70" s="99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123"/>
      <c r="AL70" s="74"/>
      <c r="AN70" s="83"/>
      <c r="AO70" s="83"/>
      <c r="AP70" s="83"/>
      <c r="AQ70" s="83"/>
      <c r="AR70" s="83"/>
    </row>
    <row r="71" spans="2:56" s="77" customFormat="1" ht="13.5" thickTop="1" x14ac:dyDescent="0.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N71" s="101"/>
      <c r="AO71" s="101"/>
      <c r="AP71" s="101"/>
      <c r="AQ71" s="101"/>
      <c r="AR71" s="101"/>
    </row>
  </sheetData>
  <sheetProtection algorithmName="SHA-512" hashValue="lzg/VP73V6tPhmo5fMmjCzvIne6R0YJpcoTwpHmaPmlF/yYdNhF15Uj8QL3V+o2aDwfc+XgdF8qj/6ZqDvtlgQ==" saltValue="HzASEHUBpo0vbGmBh5qp4A==" spinCount="100000" sheet="1" objects="1" scenarios="1"/>
  <mergeCells count="66">
    <mergeCell ref="M68:S68"/>
    <mergeCell ref="AG68:AJ68"/>
    <mergeCell ref="C68:L68"/>
    <mergeCell ref="J61:Q61"/>
    <mergeCell ref="J60:Q60"/>
    <mergeCell ref="AI63:AJ63"/>
    <mergeCell ref="U38:AI38"/>
    <mergeCell ref="AE53:AJ53"/>
    <mergeCell ref="R53:U53"/>
    <mergeCell ref="C38:D38"/>
    <mergeCell ref="E38:I38"/>
    <mergeCell ref="V45:AH45"/>
    <mergeCell ref="M38:R38"/>
    <mergeCell ref="I50:K50"/>
    <mergeCell ref="Z47:AD47"/>
    <mergeCell ref="U44:AI44"/>
    <mergeCell ref="F51:G51"/>
    <mergeCell ref="I51:N51"/>
    <mergeCell ref="U39:AI39"/>
    <mergeCell ref="R51:AC51"/>
    <mergeCell ref="C51:E51"/>
    <mergeCell ref="D39:O39"/>
    <mergeCell ref="AW62:BD62"/>
    <mergeCell ref="AW60:BD60"/>
    <mergeCell ref="AW61:BD61"/>
    <mergeCell ref="J59:Q59"/>
    <mergeCell ref="L53:M53"/>
    <mergeCell ref="J58:P58"/>
    <mergeCell ref="O53:P53"/>
    <mergeCell ref="C57:AJ57"/>
    <mergeCell ref="C56:AJ56"/>
    <mergeCell ref="Z13:AJ13"/>
    <mergeCell ref="Z14:AJ14"/>
    <mergeCell ref="Y20:AJ20"/>
    <mergeCell ref="G20:R20"/>
    <mergeCell ref="AE16:AJ16"/>
    <mergeCell ref="U15:AJ15"/>
    <mergeCell ref="G14:R14"/>
    <mergeCell ref="I16:R16"/>
    <mergeCell ref="K18:R18"/>
    <mergeCell ref="G15:R15"/>
    <mergeCell ref="G13:R13"/>
    <mergeCell ref="Y18:AJ19"/>
    <mergeCell ref="C2:AJ2"/>
    <mergeCell ref="C3:AJ3"/>
    <mergeCell ref="C4:AJ4"/>
    <mergeCell ref="I8:AJ8"/>
    <mergeCell ref="G12:R12"/>
    <mergeCell ref="Z12:AJ12"/>
    <mergeCell ref="I9:M9"/>
    <mergeCell ref="Y32:AJ32"/>
    <mergeCell ref="G19:R19"/>
    <mergeCell ref="C25:AJ25"/>
    <mergeCell ref="E26:G26"/>
    <mergeCell ref="L32:N32"/>
    <mergeCell ref="K29:P29"/>
    <mergeCell ref="J26:M26"/>
    <mergeCell ref="K28:AH28"/>
    <mergeCell ref="H22:R22"/>
    <mergeCell ref="C37:R37"/>
    <mergeCell ref="D47:O47"/>
    <mergeCell ref="Q39:R39"/>
    <mergeCell ref="Q40:R40"/>
    <mergeCell ref="Q41:R41"/>
    <mergeCell ref="D40:O40"/>
    <mergeCell ref="D41:O41"/>
  </mergeCells>
  <dataValidations count="2">
    <dataValidation type="date" allowBlank="1" showInputMessage="1" showErrorMessage="1" sqref="I16">
      <formula1>12479</formula1>
      <formula2>43891</formula2>
    </dataValidation>
    <dataValidation type="list" allowBlank="1" showInputMessage="1" showErrorMessage="1" sqref="N9">
      <formula1>$B$4:$B$6</formula1>
    </dataValidation>
  </dataValidations>
  <printOptions horizontalCentered="1"/>
  <pageMargins left="0.31496062992125984" right="0.23622047244094491" top="0.39370078740157483" bottom="0.19685039370078741" header="0.51181102362204722" footer="0.51181102362204722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69"/>
  <sheetViews>
    <sheetView zoomScale="80" zoomScaleNormal="80" workbookViewId="0">
      <selection activeCell="E16" sqref="E16"/>
    </sheetView>
  </sheetViews>
  <sheetFormatPr defaultRowHeight="15" x14ac:dyDescent="0.25"/>
  <cols>
    <col min="1" max="1" width="36.5703125" customWidth="1"/>
    <col min="2" max="2" width="20.28515625" style="10" bestFit="1" customWidth="1"/>
    <col min="3" max="3" width="18.85546875" style="10" customWidth="1"/>
    <col min="4" max="4" width="20" bestFit="1" customWidth="1"/>
    <col min="5" max="5" width="28.7109375" bestFit="1" customWidth="1"/>
    <col min="6" max="7" width="28.7109375" customWidth="1"/>
    <col min="8" max="8" width="18.85546875" customWidth="1"/>
    <col min="9" max="9" width="24.85546875" customWidth="1"/>
    <col min="12" max="13" width="18.5703125" customWidth="1"/>
    <col min="16" max="16" width="23.5703125" customWidth="1"/>
    <col min="17" max="17" width="27.5703125" customWidth="1"/>
    <col min="18" max="18" width="25.42578125" customWidth="1"/>
    <col min="20" max="20" width="22" customWidth="1"/>
  </cols>
  <sheetData>
    <row r="1" spans="1:24" x14ac:dyDescent="0.25">
      <c r="B1" s="13" t="s">
        <v>9</v>
      </c>
      <c r="C1" s="13" t="s">
        <v>8</v>
      </c>
      <c r="D1" s="13" t="s">
        <v>23</v>
      </c>
      <c r="E1" s="13" t="s">
        <v>24</v>
      </c>
      <c r="F1" s="15" t="s">
        <v>307</v>
      </c>
      <c r="G1" s="15" t="s">
        <v>308</v>
      </c>
      <c r="W1">
        <f>IF(LEN(Данные!D12)&lt;= 70,Данные!D12,TRIM(MID(SUBSTITUTE(Данные!D12," ",REPT(" ",99)),1,99*(LEN(LEFTB(Данные!D12,70))-LEN(SUBSTITUTE(LEFTB(Данные!D12,70)," ",""))))))</f>
        <v>0</v>
      </c>
      <c r="X1" t="str">
        <f>IF(LEN(Данные!D12)&lt;= 70," ",MID(Данные!D12,LEN(R17)+2,99))</f>
        <v xml:space="preserve"> </v>
      </c>
    </row>
    <row r="2" spans="1:24" ht="21" x14ac:dyDescent="0.35">
      <c r="A2" s="299" t="s">
        <v>100</v>
      </c>
      <c r="B2" s="299"/>
      <c r="C2" s="299"/>
      <c r="D2" s="299"/>
      <c r="E2" s="299"/>
      <c r="L2" s="4" t="s">
        <v>11</v>
      </c>
      <c r="M2" s="5" t="s">
        <v>15</v>
      </c>
      <c r="P2" t="s">
        <v>285</v>
      </c>
      <c r="W2" t="s">
        <v>17</v>
      </c>
    </row>
    <row r="3" spans="1:24" ht="63" x14ac:dyDescent="0.25">
      <c r="A3" s="207" t="s">
        <v>188</v>
      </c>
      <c r="B3" s="21">
        <v>5</v>
      </c>
      <c r="C3" s="25" t="s">
        <v>93</v>
      </c>
      <c r="D3" s="225">
        <v>1379</v>
      </c>
      <c r="E3" s="226" t="s">
        <v>357</v>
      </c>
      <c r="F3" s="227">
        <f>D3/2</f>
        <v>689.5</v>
      </c>
      <c r="G3" s="228" t="s">
        <v>358</v>
      </c>
      <c r="I3">
        <v>1</v>
      </c>
      <c r="L3" s="6" t="s">
        <v>12</v>
      </c>
      <c r="M3" s="7" t="s">
        <v>16</v>
      </c>
      <c r="P3" s="71" t="s">
        <v>286</v>
      </c>
      <c r="W3" t="s">
        <v>0</v>
      </c>
    </row>
    <row r="4" spans="1:24" ht="47.25" x14ac:dyDescent="0.25">
      <c r="A4" s="208" t="s">
        <v>189</v>
      </c>
      <c r="B4" s="21">
        <v>3.5</v>
      </c>
      <c r="C4" s="25" t="s">
        <v>94</v>
      </c>
      <c r="D4" s="203">
        <v>1140</v>
      </c>
      <c r="E4" s="204" t="s">
        <v>101</v>
      </c>
      <c r="F4" s="205">
        <f t="shared" ref="F4:F15" si="0">D4/2</f>
        <v>570</v>
      </c>
      <c r="G4" s="206" t="s">
        <v>324</v>
      </c>
      <c r="L4" s="6" t="s">
        <v>13</v>
      </c>
      <c r="M4" s="7" t="s">
        <v>1</v>
      </c>
      <c r="P4" t="s">
        <v>287</v>
      </c>
    </row>
    <row r="5" spans="1:24" ht="31.5" x14ac:dyDescent="0.25">
      <c r="A5" s="209" t="s">
        <v>104</v>
      </c>
      <c r="B5" s="21">
        <v>5</v>
      </c>
      <c r="C5" s="25" t="s">
        <v>92</v>
      </c>
      <c r="D5" s="225">
        <v>1379</v>
      </c>
      <c r="E5" s="226" t="s">
        <v>357</v>
      </c>
      <c r="F5" s="227">
        <f>D5/2</f>
        <v>689.5</v>
      </c>
      <c r="G5" s="228" t="s">
        <v>358</v>
      </c>
      <c r="L5" s="8" t="s">
        <v>14</v>
      </c>
      <c r="M5" s="9" t="s">
        <v>2</v>
      </c>
      <c r="P5" t="s">
        <v>288</v>
      </c>
    </row>
    <row r="6" spans="1:24" ht="18.75" x14ac:dyDescent="0.25">
      <c r="A6" s="207" t="s">
        <v>105</v>
      </c>
      <c r="B6" s="21">
        <v>5</v>
      </c>
      <c r="C6" s="25" t="s">
        <v>92</v>
      </c>
      <c r="D6" s="225">
        <v>1379</v>
      </c>
      <c r="E6" s="226" t="s">
        <v>357</v>
      </c>
      <c r="F6" s="227">
        <f>D6/2</f>
        <v>689.5</v>
      </c>
      <c r="G6" s="228" t="s">
        <v>358</v>
      </c>
      <c r="P6" t="s">
        <v>289</v>
      </c>
    </row>
    <row r="7" spans="1:24" ht="47.25" x14ac:dyDescent="0.25">
      <c r="A7" s="209" t="s">
        <v>108</v>
      </c>
      <c r="B7" s="21">
        <v>5</v>
      </c>
      <c r="C7" s="25" t="s">
        <v>95</v>
      </c>
      <c r="D7" s="225">
        <v>1409</v>
      </c>
      <c r="E7" s="226" t="s">
        <v>359</v>
      </c>
      <c r="F7" s="229">
        <f t="shared" si="0"/>
        <v>704.5</v>
      </c>
      <c r="G7" s="230" t="s">
        <v>360</v>
      </c>
      <c r="L7" s="4" t="s">
        <v>34</v>
      </c>
      <c r="M7" s="5" t="s">
        <v>35</v>
      </c>
      <c r="P7" t="s">
        <v>290</v>
      </c>
    </row>
    <row r="8" spans="1:24" ht="31.5" x14ac:dyDescent="0.25">
      <c r="A8" s="209" t="s">
        <v>336</v>
      </c>
      <c r="B8" s="21">
        <v>5</v>
      </c>
      <c r="C8" s="25" t="s">
        <v>96</v>
      </c>
      <c r="D8" s="225">
        <v>1379</v>
      </c>
      <c r="E8" s="226" t="s">
        <v>357</v>
      </c>
      <c r="F8" s="227">
        <f>D8/2</f>
        <v>689.5</v>
      </c>
      <c r="G8" s="228" t="s">
        <v>358</v>
      </c>
      <c r="L8" s="6" t="s">
        <v>36</v>
      </c>
      <c r="M8" s="7" t="s">
        <v>48</v>
      </c>
      <c r="P8" t="s">
        <v>291</v>
      </c>
    </row>
    <row r="9" spans="1:24" ht="31.5" x14ac:dyDescent="0.25">
      <c r="A9" s="209" t="s">
        <v>349</v>
      </c>
      <c r="B9" s="21">
        <v>3.5</v>
      </c>
      <c r="C9" s="25" t="s">
        <v>92</v>
      </c>
      <c r="D9" s="225">
        <v>1379</v>
      </c>
      <c r="E9" s="226" t="s">
        <v>357</v>
      </c>
      <c r="F9" s="227">
        <f>D9/2</f>
        <v>689.5</v>
      </c>
      <c r="G9" s="228" t="s">
        <v>358</v>
      </c>
      <c r="L9" s="6" t="s">
        <v>37</v>
      </c>
      <c r="M9" s="7" t="s">
        <v>49</v>
      </c>
      <c r="P9" t="s">
        <v>292</v>
      </c>
    </row>
    <row r="10" spans="1:24" ht="31.5" x14ac:dyDescent="0.25">
      <c r="A10" s="207" t="s">
        <v>106</v>
      </c>
      <c r="B10" s="21">
        <v>5</v>
      </c>
      <c r="C10" s="25" t="s">
        <v>97</v>
      </c>
      <c r="D10" s="231">
        <v>1474</v>
      </c>
      <c r="E10" s="226" t="s">
        <v>361</v>
      </c>
      <c r="F10" s="227">
        <f t="shared" si="0"/>
        <v>737</v>
      </c>
      <c r="G10" s="228" t="s">
        <v>362</v>
      </c>
      <c r="L10" s="6" t="s">
        <v>38</v>
      </c>
      <c r="M10" s="7" t="s">
        <v>50</v>
      </c>
      <c r="P10" t="s">
        <v>293</v>
      </c>
    </row>
    <row r="11" spans="1:24" ht="18.75" x14ac:dyDescent="0.25">
      <c r="A11" s="207" t="s">
        <v>109</v>
      </c>
      <c r="B11" s="21">
        <v>5</v>
      </c>
      <c r="C11" s="25" t="s">
        <v>98</v>
      </c>
      <c r="D11" s="225">
        <v>1379</v>
      </c>
      <c r="E11" s="226" t="s">
        <v>357</v>
      </c>
      <c r="F11" s="227">
        <f>D11/2</f>
        <v>689.5</v>
      </c>
      <c r="G11" s="228" t="s">
        <v>358</v>
      </c>
      <c r="L11" s="6" t="s">
        <v>39</v>
      </c>
      <c r="M11" s="7" t="s">
        <v>51</v>
      </c>
      <c r="P11" t="s">
        <v>294</v>
      </c>
    </row>
    <row r="12" spans="1:24" ht="47.25" x14ac:dyDescent="0.25">
      <c r="A12" s="210" t="s">
        <v>334</v>
      </c>
      <c r="B12" s="21">
        <v>5</v>
      </c>
      <c r="C12" s="25" t="s">
        <v>102</v>
      </c>
      <c r="D12" s="225">
        <v>1379</v>
      </c>
      <c r="E12" s="226" t="s">
        <v>357</v>
      </c>
      <c r="F12" s="227">
        <f>D12/2</f>
        <v>689.5</v>
      </c>
      <c r="G12" s="228" t="s">
        <v>358</v>
      </c>
      <c r="L12" s="6" t="s">
        <v>40</v>
      </c>
      <c r="M12" s="7" t="s">
        <v>52</v>
      </c>
      <c r="P12" t="s">
        <v>295</v>
      </c>
      <c r="Q12" s="3"/>
    </row>
    <row r="13" spans="1:24" ht="47.25" x14ac:dyDescent="0.25">
      <c r="A13" s="210" t="s">
        <v>110</v>
      </c>
      <c r="B13" s="21">
        <v>5</v>
      </c>
      <c r="C13" s="25" t="s">
        <v>103</v>
      </c>
      <c r="D13" s="225">
        <v>1379</v>
      </c>
      <c r="E13" s="226" t="s">
        <v>357</v>
      </c>
      <c r="F13" s="227">
        <f>D13/2</f>
        <v>689.5</v>
      </c>
      <c r="G13" s="228" t="s">
        <v>358</v>
      </c>
      <c r="I13" s="11">
        <f ca="1">TODAY()</f>
        <v>44760</v>
      </c>
      <c r="L13" s="6" t="s">
        <v>41</v>
      </c>
      <c r="M13" s="7" t="s">
        <v>53</v>
      </c>
      <c r="P13" t="s">
        <v>339</v>
      </c>
    </row>
    <row r="14" spans="1:24" ht="18.75" x14ac:dyDescent="0.25">
      <c r="A14" s="207" t="s">
        <v>107</v>
      </c>
      <c r="B14" s="21">
        <v>5</v>
      </c>
      <c r="C14" s="25" t="s">
        <v>99</v>
      </c>
      <c r="D14" s="231">
        <v>1474</v>
      </c>
      <c r="E14" s="226" t="s">
        <v>361</v>
      </c>
      <c r="F14" s="227">
        <f t="shared" si="0"/>
        <v>737</v>
      </c>
      <c r="G14" s="228" t="s">
        <v>362</v>
      </c>
      <c r="L14" s="6" t="s">
        <v>42</v>
      </c>
      <c r="M14" s="7" t="s">
        <v>54</v>
      </c>
      <c r="P14" t="s">
        <v>340</v>
      </c>
    </row>
    <row r="15" spans="1:24" ht="18.75" x14ac:dyDescent="0.25">
      <c r="A15" s="207" t="s">
        <v>190</v>
      </c>
      <c r="B15" s="21">
        <v>3.5</v>
      </c>
      <c r="C15" s="25" t="s">
        <v>99</v>
      </c>
      <c r="D15" s="231">
        <v>1474</v>
      </c>
      <c r="E15" s="226" t="s">
        <v>361</v>
      </c>
      <c r="F15" s="227">
        <f t="shared" si="0"/>
        <v>737</v>
      </c>
      <c r="G15" s="228" t="s">
        <v>362</v>
      </c>
      <c r="L15" s="6" t="s">
        <v>43</v>
      </c>
      <c r="M15" s="7" t="s">
        <v>55</v>
      </c>
      <c r="P15" t="s">
        <v>341</v>
      </c>
    </row>
    <row r="16" spans="1:24" ht="18.75" x14ac:dyDescent="0.25">
      <c r="A16" s="17"/>
      <c r="B16" s="21"/>
      <c r="C16" s="22"/>
      <c r="D16" s="18"/>
      <c r="E16" s="19"/>
      <c r="F16" s="153"/>
      <c r="G16" s="154"/>
      <c r="L16" s="6" t="s">
        <v>44</v>
      </c>
      <c r="M16" s="7" t="s">
        <v>56</v>
      </c>
      <c r="P16" t="s">
        <v>342</v>
      </c>
    </row>
    <row r="17" spans="1:20" ht="18.75" x14ac:dyDescent="0.25">
      <c r="A17" s="16"/>
      <c r="B17" s="21"/>
      <c r="C17" s="22"/>
      <c r="D17" s="18"/>
      <c r="E17" s="19"/>
      <c r="F17" s="153"/>
      <c r="G17" s="154"/>
      <c r="L17" s="6" t="s">
        <v>45</v>
      </c>
      <c r="M17" s="7" t="s">
        <v>57</v>
      </c>
    </row>
    <row r="18" spans="1:20" ht="18.75" x14ac:dyDescent="0.25">
      <c r="A18" s="16"/>
      <c r="B18" s="21"/>
      <c r="C18" s="22"/>
      <c r="D18" s="18"/>
      <c r="E18" s="23"/>
      <c r="F18" s="155"/>
      <c r="G18" s="156"/>
      <c r="L18" s="8" t="s">
        <v>46</v>
      </c>
      <c r="M18" s="9" t="s">
        <v>58</v>
      </c>
    </row>
    <row r="19" spans="1:20" ht="18.75" x14ac:dyDescent="0.25">
      <c r="A19" s="16"/>
      <c r="B19" s="21"/>
      <c r="C19" s="22"/>
      <c r="D19" s="18"/>
      <c r="E19" s="23"/>
      <c r="F19" s="155"/>
      <c r="G19" s="156"/>
    </row>
    <row r="20" spans="1:20" ht="32.25" customHeight="1" x14ac:dyDescent="0.25">
      <c r="A20" s="16"/>
      <c r="B20" s="21"/>
      <c r="C20" s="22"/>
      <c r="D20" s="18"/>
      <c r="E20" s="23"/>
      <c r="F20" s="155"/>
      <c r="G20" s="156"/>
      <c r="L20" t="b">
        <v>1</v>
      </c>
      <c r="P20" t="s">
        <v>265</v>
      </c>
      <c r="Q20" s="72" t="s">
        <v>224</v>
      </c>
      <c r="R20" t="s">
        <v>276</v>
      </c>
      <c r="T20" t="s">
        <v>232</v>
      </c>
    </row>
    <row r="21" spans="1:20" ht="18.75" x14ac:dyDescent="0.25">
      <c r="A21" s="16"/>
      <c r="B21" s="21"/>
      <c r="C21" s="22"/>
      <c r="D21" s="18"/>
      <c r="E21" s="23"/>
      <c r="F21" s="151"/>
      <c r="G21" s="156"/>
      <c r="P21" t="s">
        <v>266</v>
      </c>
      <c r="Q21" s="70" t="s">
        <v>203</v>
      </c>
      <c r="R21" s="70" t="s">
        <v>314</v>
      </c>
      <c r="T21" s="70" t="s">
        <v>202</v>
      </c>
    </row>
    <row r="22" spans="1:20" ht="18.75" x14ac:dyDescent="0.25">
      <c r="A22" s="20"/>
      <c r="B22" s="21"/>
      <c r="C22" s="22"/>
      <c r="D22" s="18"/>
      <c r="E22" s="19"/>
      <c r="F22" s="151"/>
      <c r="G22" s="156"/>
      <c r="L22" t="s">
        <v>178</v>
      </c>
      <c r="P22" t="s">
        <v>267</v>
      </c>
      <c r="Q22" s="70" t="s">
        <v>202</v>
      </c>
      <c r="R22" s="70" t="s">
        <v>264</v>
      </c>
      <c r="T22" s="70" t="s">
        <v>260</v>
      </c>
    </row>
    <row r="23" spans="1:20" ht="18.75" x14ac:dyDescent="0.25">
      <c r="A23" s="20"/>
      <c r="B23" s="21"/>
      <c r="C23" s="22"/>
      <c r="D23" s="18"/>
      <c r="E23" s="23"/>
      <c r="F23" s="155"/>
      <c r="G23" s="152"/>
      <c r="L23" t="s">
        <v>179</v>
      </c>
      <c r="R23" s="70" t="s">
        <v>263</v>
      </c>
      <c r="T23" s="70" t="s">
        <v>259</v>
      </c>
    </row>
    <row r="24" spans="1:20" ht="18.75" x14ac:dyDescent="0.25">
      <c r="A24" s="20"/>
      <c r="B24" s="21"/>
      <c r="C24" s="22"/>
      <c r="D24" s="18"/>
      <c r="E24" s="23"/>
      <c r="F24" s="151"/>
      <c r="G24" s="152"/>
      <c r="L24" t="s">
        <v>180</v>
      </c>
      <c r="P24" t="s">
        <v>231</v>
      </c>
      <c r="R24" s="70" t="s">
        <v>262</v>
      </c>
    </row>
    <row r="25" spans="1:20" ht="18.75" x14ac:dyDescent="0.25">
      <c r="A25" s="16"/>
      <c r="B25" s="21"/>
      <c r="C25" s="22"/>
      <c r="D25" s="18"/>
      <c r="E25" s="23"/>
      <c r="F25" s="151"/>
      <c r="G25" s="152"/>
      <c r="L25" t="s">
        <v>181</v>
      </c>
      <c r="R25" s="70" t="s">
        <v>277</v>
      </c>
    </row>
    <row r="26" spans="1:20" ht="18.75" x14ac:dyDescent="0.25">
      <c r="A26" s="16"/>
      <c r="B26" s="21"/>
      <c r="C26" s="22"/>
      <c r="D26" s="18"/>
      <c r="E26" s="23"/>
      <c r="F26" s="151"/>
      <c r="G26" s="152"/>
      <c r="L26" t="s">
        <v>182</v>
      </c>
      <c r="P26" t="s">
        <v>202</v>
      </c>
      <c r="R26" s="70" t="s">
        <v>261</v>
      </c>
    </row>
    <row r="27" spans="1:20" ht="18.75" x14ac:dyDescent="0.25">
      <c r="A27" s="16"/>
      <c r="B27" s="21"/>
      <c r="C27" s="22"/>
      <c r="D27" s="18"/>
      <c r="E27" s="23"/>
      <c r="F27" s="151"/>
      <c r="G27" s="152"/>
      <c r="P27" t="s">
        <v>258</v>
      </c>
    </row>
    <row r="28" spans="1:20" ht="36.75" customHeight="1" x14ac:dyDescent="0.25">
      <c r="A28" s="16"/>
      <c r="B28" s="21"/>
      <c r="C28" s="22"/>
      <c r="D28" s="18"/>
      <c r="E28" s="23"/>
      <c r="F28" s="155"/>
      <c r="G28" s="156"/>
    </row>
    <row r="29" spans="1:20" x14ac:dyDescent="0.25">
      <c r="B29" s="13"/>
      <c r="C29" s="24"/>
      <c r="E29" s="24"/>
    </row>
    <row r="30" spans="1:20" x14ac:dyDescent="0.25">
      <c r="B30" s="13"/>
      <c r="C30" s="24"/>
      <c r="E30" s="24"/>
    </row>
    <row r="31" spans="1:20" x14ac:dyDescent="0.25">
      <c r="B31" s="13"/>
      <c r="C31" s="24"/>
      <c r="E31" s="24"/>
    </row>
    <row r="48" spans="2:13" x14ac:dyDescent="0.25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x14ac:dyDescent="0.25">
      <c r="A49" s="26"/>
      <c r="B49" s="27"/>
      <c r="C49" s="26"/>
      <c r="D49" s="26"/>
      <c r="E49" s="26"/>
      <c r="F49" s="26"/>
      <c r="G49" s="26"/>
      <c r="H49" s="28"/>
      <c r="I49" s="28"/>
      <c r="J49" s="28"/>
      <c r="K49" s="26"/>
      <c r="L49" s="28"/>
      <c r="M49" s="28"/>
    </row>
    <row r="50" spans="1:13" x14ac:dyDescent="0.25">
      <c r="A50" s="26"/>
      <c r="B50" s="29"/>
      <c r="C50" s="29"/>
      <c r="D50" s="29"/>
      <c r="E50" s="28"/>
      <c r="F50" s="28"/>
      <c r="G50" s="28"/>
      <c r="H50" s="26"/>
      <c r="I50" s="28"/>
      <c r="K50" s="28"/>
      <c r="L50" s="28"/>
    </row>
    <row r="51" spans="1:13" x14ac:dyDescent="0.25">
      <c r="A51" s="26"/>
      <c r="B51" s="29"/>
      <c r="C51" s="28"/>
      <c r="D51" s="1"/>
      <c r="E51" s="28"/>
      <c r="F51" s="28"/>
      <c r="G51" s="28"/>
      <c r="H51" s="29"/>
      <c r="I51" s="28"/>
      <c r="K51" s="28"/>
      <c r="L51" s="28"/>
    </row>
    <row r="52" spans="1:13" x14ac:dyDescent="0.25">
      <c r="A52" s="26"/>
      <c r="B52" s="29"/>
      <c r="C52" s="1"/>
      <c r="D52" s="1"/>
      <c r="E52" s="29"/>
      <c r="F52" s="29"/>
      <c r="G52" s="29"/>
      <c r="H52" s="29"/>
      <c r="I52" s="1"/>
      <c r="K52" s="30"/>
      <c r="L52" s="26"/>
    </row>
    <row r="53" spans="1:13" x14ac:dyDescent="0.25">
      <c r="A53" s="26"/>
      <c r="B53" s="28"/>
      <c r="C53" s="1"/>
      <c r="D53" s="1"/>
      <c r="E53" s="29"/>
      <c r="F53" s="29"/>
      <c r="G53" s="29"/>
      <c r="H53" s="29"/>
      <c r="I53" s="1"/>
      <c r="L53" s="28"/>
    </row>
    <row r="54" spans="1:13" x14ac:dyDescent="0.25">
      <c r="A54" s="26"/>
      <c r="B54" s="1"/>
      <c r="C54" s="1"/>
      <c r="D54" s="1"/>
      <c r="E54" s="1"/>
      <c r="F54" s="1"/>
      <c r="G54" s="1"/>
      <c r="H54" s="1"/>
      <c r="I54" s="1"/>
    </row>
    <row r="55" spans="1:13" x14ac:dyDescent="0.25">
      <c r="A55" s="26"/>
      <c r="B55" s="1"/>
      <c r="C55" s="1"/>
      <c r="D55" s="1"/>
      <c r="E55" s="1"/>
      <c r="F55" s="1"/>
      <c r="G55" s="1"/>
      <c r="H55" s="1"/>
      <c r="I55" s="1"/>
    </row>
    <row r="56" spans="1:13" x14ac:dyDescent="0.25">
      <c r="A56" s="26"/>
      <c r="B56" s="1"/>
      <c r="C56" s="1"/>
      <c r="D56" s="1"/>
      <c r="E56" s="1"/>
      <c r="F56" s="1"/>
      <c r="G56" s="1"/>
      <c r="H56" s="1"/>
      <c r="I56" s="1"/>
    </row>
    <row r="57" spans="1:13" x14ac:dyDescent="0.25">
      <c r="A57" s="26"/>
      <c r="B57" s="1"/>
      <c r="C57" s="1"/>
      <c r="D57" s="1"/>
      <c r="E57" s="1"/>
      <c r="F57" s="1"/>
      <c r="G57" s="1"/>
      <c r="H57" s="1"/>
      <c r="I57" s="1"/>
    </row>
    <row r="58" spans="1:13" x14ac:dyDescent="0.25">
      <c r="A58" s="26"/>
      <c r="B58"/>
      <c r="C58"/>
    </row>
    <row r="59" spans="1:13" x14ac:dyDescent="0.25">
      <c r="B59"/>
      <c r="C59"/>
    </row>
    <row r="61" spans="1:13" x14ac:dyDescent="0.25">
      <c r="A61" t="s">
        <v>327</v>
      </c>
      <c r="B61" s="59" t="s">
        <v>352</v>
      </c>
      <c r="C61" s="59" t="s">
        <v>183</v>
      </c>
      <c r="D61" s="59" t="s">
        <v>184</v>
      </c>
      <c r="E61" s="59" t="s">
        <v>353</v>
      </c>
      <c r="F61" s="59"/>
      <c r="G61" s="59"/>
      <c r="H61" s="59" t="s">
        <v>185</v>
      </c>
      <c r="I61" s="59" t="s">
        <v>186</v>
      </c>
      <c r="J61" s="59" t="s">
        <v>187</v>
      </c>
    </row>
    <row r="62" spans="1:13" ht="18" customHeight="1" x14ac:dyDescent="0.25">
      <c r="A62" s="59" t="s">
        <v>352</v>
      </c>
      <c r="B62" s="60" t="s">
        <v>188</v>
      </c>
      <c r="C62" s="60" t="s">
        <v>189</v>
      </c>
      <c r="D62" s="61" t="s">
        <v>104</v>
      </c>
      <c r="E62" s="60" t="s">
        <v>105</v>
      </c>
      <c r="F62" s="60"/>
      <c r="G62" s="60"/>
      <c r="H62" s="61" t="s">
        <v>336</v>
      </c>
      <c r="I62" s="60" t="s">
        <v>106</v>
      </c>
      <c r="J62" s="60" t="s">
        <v>107</v>
      </c>
      <c r="K62" s="57"/>
      <c r="L62" s="57"/>
      <c r="M62" s="57"/>
    </row>
    <row r="63" spans="1:13" ht="18" customHeight="1" x14ac:dyDescent="0.25">
      <c r="A63" s="26" t="s">
        <v>183</v>
      </c>
      <c r="B63" s="62"/>
      <c r="C63" s="62"/>
      <c r="D63" s="63"/>
      <c r="E63" s="63"/>
      <c r="F63" s="63"/>
      <c r="G63" s="63"/>
      <c r="H63" s="61" t="s">
        <v>108</v>
      </c>
      <c r="I63" s="60" t="s">
        <v>109</v>
      </c>
      <c r="J63" s="60" t="s">
        <v>190</v>
      </c>
      <c r="K63" s="57"/>
      <c r="L63" s="57"/>
      <c r="M63" s="57"/>
    </row>
    <row r="64" spans="1:13" ht="17.25" customHeight="1" x14ac:dyDescent="0.25">
      <c r="A64" s="26" t="s">
        <v>184</v>
      </c>
      <c r="B64" s="62"/>
      <c r="C64" s="62"/>
      <c r="D64" s="63"/>
      <c r="E64" s="63"/>
      <c r="F64" s="63"/>
      <c r="G64" s="63"/>
      <c r="H64" s="61" t="s">
        <v>349</v>
      </c>
      <c r="I64" s="60" t="s">
        <v>110</v>
      </c>
      <c r="J64" s="63"/>
      <c r="K64" s="57"/>
      <c r="L64" s="57"/>
      <c r="M64" s="57"/>
    </row>
    <row r="65" spans="1:13" x14ac:dyDescent="0.25">
      <c r="A65" s="26" t="s">
        <v>353</v>
      </c>
      <c r="B65" s="62"/>
      <c r="C65" s="62"/>
      <c r="D65" s="63"/>
      <c r="E65" s="63"/>
      <c r="F65" s="63"/>
      <c r="G65" s="63"/>
      <c r="H65" s="63"/>
      <c r="I65" s="60"/>
      <c r="J65" s="63"/>
      <c r="K65" s="57"/>
      <c r="L65" s="57"/>
      <c r="M65" s="57"/>
    </row>
    <row r="66" spans="1:13" x14ac:dyDescent="0.25">
      <c r="A66" s="26" t="s">
        <v>185</v>
      </c>
      <c r="B66" s="58"/>
      <c r="C66" s="58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1:13" x14ac:dyDescent="0.25">
      <c r="A67" s="26" t="s">
        <v>186</v>
      </c>
      <c r="B67" s="58"/>
      <c r="C67" s="58"/>
      <c r="D67" s="57"/>
      <c r="E67" s="57"/>
      <c r="F67" s="57"/>
      <c r="G67" s="57"/>
      <c r="H67" s="57"/>
      <c r="I67" s="57"/>
      <c r="J67" s="57"/>
      <c r="K67" s="57"/>
      <c r="L67" s="57"/>
      <c r="M67" s="57"/>
    </row>
    <row r="68" spans="1:13" x14ac:dyDescent="0.25">
      <c r="A68" s="26" t="s">
        <v>187</v>
      </c>
      <c r="B68" s="58"/>
      <c r="C68" s="58"/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spans="1:13" x14ac:dyDescent="0.25">
      <c r="B69" s="58"/>
      <c r="C69" s="58"/>
      <c r="D69" s="57"/>
      <c r="E69" s="57"/>
      <c r="F69" s="57"/>
      <c r="G69" s="57"/>
      <c r="H69" s="57"/>
      <c r="I69" s="57"/>
      <c r="J69" s="57"/>
      <c r="K69" s="57"/>
      <c r="L69" s="57"/>
      <c r="M69" s="57"/>
    </row>
  </sheetData>
  <mergeCells count="1"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W2"/>
  <sheetViews>
    <sheetView workbookViewId="0">
      <selection activeCell="C23" sqref="C23"/>
    </sheetView>
  </sheetViews>
  <sheetFormatPr defaultRowHeight="15" x14ac:dyDescent="0.25"/>
  <cols>
    <col min="1" max="2" width="29.140625" customWidth="1"/>
    <col min="3" max="3" width="33" customWidth="1"/>
    <col min="4" max="4" width="25.5703125" customWidth="1"/>
    <col min="5" max="5" width="18.28515625" customWidth="1"/>
    <col min="6" max="6" width="13.42578125" bestFit="1" customWidth="1"/>
    <col min="7" max="7" width="19" customWidth="1"/>
    <col min="8" max="8" width="13.140625" bestFit="1" customWidth="1"/>
    <col min="9" max="9" width="19.42578125" bestFit="1" customWidth="1"/>
    <col min="10" max="12" width="28.85546875" customWidth="1"/>
    <col min="13" max="13" width="18.42578125" customWidth="1"/>
    <col min="14" max="14" width="14.5703125" customWidth="1"/>
    <col min="15" max="15" width="27.28515625" bestFit="1" customWidth="1"/>
    <col min="16" max="16" width="15.42578125" customWidth="1"/>
    <col min="17" max="17" width="16.7109375" customWidth="1"/>
    <col min="18" max="18" width="17.28515625" customWidth="1"/>
    <col min="19" max="19" width="19.85546875" customWidth="1"/>
    <col min="20" max="20" width="40" customWidth="1"/>
    <col min="21" max="21" width="32.5703125" customWidth="1"/>
    <col min="23" max="23" width="65.28515625" bestFit="1" customWidth="1"/>
  </cols>
  <sheetData>
    <row r="1" spans="1:23" x14ac:dyDescent="0.25">
      <c r="A1" s="10" t="s">
        <v>18</v>
      </c>
      <c r="B1" s="10" t="s">
        <v>90</v>
      </c>
      <c r="C1" t="s">
        <v>6</v>
      </c>
      <c r="D1" t="s">
        <v>7</v>
      </c>
      <c r="E1" t="s">
        <v>8</v>
      </c>
      <c r="F1" t="s">
        <v>19</v>
      </c>
      <c r="G1" t="s">
        <v>20</v>
      </c>
      <c r="H1" t="s">
        <v>21</v>
      </c>
      <c r="I1" t="s">
        <v>25</v>
      </c>
      <c r="J1" t="s">
        <v>24</v>
      </c>
      <c r="K1" s="15" t="s">
        <v>307</v>
      </c>
      <c r="L1" s="15" t="s">
        <v>308</v>
      </c>
      <c r="M1" t="s">
        <v>26</v>
      </c>
      <c r="N1" t="s">
        <v>70</v>
      </c>
      <c r="O1" t="s">
        <v>73</v>
      </c>
      <c r="P1" t="s">
        <v>75</v>
      </c>
      <c r="Q1" t="s">
        <v>76</v>
      </c>
      <c r="R1" t="s">
        <v>82</v>
      </c>
      <c r="T1" t="s">
        <v>84</v>
      </c>
      <c r="U1" t="s">
        <v>91</v>
      </c>
      <c r="V1" t="s">
        <v>89</v>
      </c>
      <c r="W1" t="s">
        <v>83</v>
      </c>
    </row>
    <row r="2" spans="1:23" x14ac:dyDescent="0.25">
      <c r="A2" t="str">
        <f>Данные!C3&amp;" "&amp;Данные!C4&amp;" "&amp;Данные!C5</f>
        <v>Иванов Иван Иванович</v>
      </c>
      <c r="B2" t="str">
        <f>Данные!E3&amp;" "&amp;Данные!E4&amp;" "&amp;Данные!E5</f>
        <v>Ивановым Иваном Ивановичем</v>
      </c>
      <c r="C2" t="str">
        <f>Данные!C12</f>
        <v>1-86 01 01-02 – Социальная работа (социально-психологическая деятельность)</v>
      </c>
      <c r="D2" t="str">
        <f>Данные!C11</f>
        <v>Социально-педагогический</v>
      </c>
      <c r="E2" t="str">
        <f>Данные!C13</f>
        <v>Специалист по социальной работе - психолог</v>
      </c>
      <c r="F2">
        <f>Данные!C14</f>
        <v>5</v>
      </c>
      <c r="G2" t="str">
        <f>VLOOKUP(Данные!C10,Скрытый!L2:M5,2,0)</f>
        <v>заочной</v>
      </c>
      <c r="H2" t="str">
        <f ca="1">TEXT(TODAY(),"ДД ММММ ГГГГ")</f>
        <v>ДД ММММ ГГГГ</v>
      </c>
      <c r="I2">
        <f>Данные!C15</f>
        <v>1379</v>
      </c>
      <c r="J2" t="str">
        <f>Данные!C16</f>
        <v>одна тысяча триста семьдесят девять</v>
      </c>
      <c r="K2">
        <f>Данные!D15</f>
        <v>689.5</v>
      </c>
      <c r="L2" t="str">
        <f>Данные!D16</f>
        <v>шестьсот восемьдесят девять 50 копеек</v>
      </c>
      <c r="M2" t="str">
        <f>Данные!C20&amp;", "&amp;Данные!C21&amp;" обл., "&amp;Данные!C22&amp;" р-н., "&amp;VLOOKUP(Данные!C23,Скрытый!L8:M18,2,0)&amp;Данные!C24&amp;", "&amp;Данные!C25</f>
        <v>224022, Брестская обл., Брестский р-н., г.Брест, ул. Гоголя, д. 4 кв. 6</v>
      </c>
      <c r="N2" t="str">
        <f>Данные!C30&amp;", "&amp;Данные!C31&amp;Данные!C32&amp;", выдан "&amp;Данные!C34&amp;", "&amp;Данные!C35</f>
        <v>Паспорт, АВ0123456, выдан 26.06.2020 г., Московским РОВД г.Бреста</v>
      </c>
      <c r="O2" t="str">
        <f>Данные!C33</f>
        <v>12345678PB7896О1</v>
      </c>
      <c r="P2" t="str">
        <f>Данные!C38</f>
        <v>(29) 1234567</v>
      </c>
      <c r="Q2" t="str">
        <f>Данные!C39</f>
        <v>(0162) 123456</v>
      </c>
      <c r="R2" t="str">
        <f>IF(Скрытый!I3=1,Данные!C45&amp;" "&amp;Данные!C46&amp;" "&amp;Данные!C47,Данные!D45&amp;" "&amp;Данные!D46&amp;" "&amp;Данные!D47)</f>
        <v>Иванов Иван Иванович</v>
      </c>
      <c r="T2" t="str">
        <f>IF(Скрытый!I3=1,Данные!C50&amp;", "&amp;Данные!C51&amp;Данные!C52&amp;", выдан "&amp;Данные!D54, Данные!D50&amp;", "&amp;Данные!D51&amp;Данные!D52&amp;", выдан "&amp;Данные!D54)</f>
        <v>Паспорт, ВА0765432, выдан 01.01.2000 г.</v>
      </c>
      <c r="U2" t="str">
        <f>IF(Скрытый!I3=1,Данные!C55,Данные!D55)</f>
        <v>Московским РОВД г.Барановичи</v>
      </c>
      <c r="V2" t="str">
        <f>IF(Скрытый!I3=1,Данные!C53,Данные!D53)</f>
        <v>76543218PB7896О1</v>
      </c>
      <c r="W2" t="str">
        <f>IF(Скрытый!I3=1,IF(Скрытый!L20,Договор!M2,Данные!C58&amp;", "&amp;Данные!C59&amp;" обл., "&amp;Данные!C60&amp;" р-н., "&amp;VLOOKUP(Данные!C61,Скрытый!L8:M18,2,0)&amp;Данные!C62&amp;", "&amp;Данные!C63),IF(Скрытый!L20,Договор!M2,Данные!D58&amp;", "&amp;Данные!D59&amp;" обл., "&amp;Данные!D60&amp;" р-н., "&amp;VLOOKUP(Данные!D61,Скрытый!L8:M18,2,0)&amp;Данные!D62&amp;", "&amp;Данные!D63))</f>
        <v>224022, Брестская обл., Брестский р-н., г.Брест, ул. Гоголя, д. 4 кв. 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>
      <selection activeCell="D13" sqref="D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Данные</vt:lpstr>
      <vt:lpstr>Заявление</vt:lpstr>
      <vt:lpstr>Анкета абитуриента</vt:lpstr>
      <vt:lpstr>Скрытый</vt:lpstr>
      <vt:lpstr>Договор</vt:lpstr>
      <vt:lpstr>Лист2</vt:lpstr>
      <vt:lpstr>Географический</vt:lpstr>
      <vt:lpstr>Естествознания</vt:lpstr>
      <vt:lpstr>Исторический</vt:lpstr>
      <vt:lpstr>'Анкета абитуриента'!Область_печати</vt:lpstr>
      <vt:lpstr>Заявление!Область_печати</vt:lpstr>
      <vt:lpstr>Психолого_педагогический</vt:lpstr>
      <vt:lpstr>Социально_педагогический</vt:lpstr>
      <vt:lpstr>ФакультетыЗаоч</vt:lpstr>
      <vt:lpstr>Физического.воспитания.и.туризма</vt:lpstr>
      <vt:lpstr>Юридический</vt:lpstr>
      <vt:lpstr>языки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</dc:creator>
  <cp:lastModifiedBy>EArehon</cp:lastModifiedBy>
  <cp:lastPrinted>2020-07-28T08:26:37Z</cp:lastPrinted>
  <dcterms:created xsi:type="dcterms:W3CDTF">2020-06-24T12:05:04Z</dcterms:created>
  <dcterms:modified xsi:type="dcterms:W3CDTF">2022-07-18T14:55:42Z</dcterms:modified>
</cp:coreProperties>
</file>