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E:\Работа\Приемка\2021\"/>
    </mc:Choice>
  </mc:AlternateContent>
  <bookViews>
    <workbookView xWindow="-120" yWindow="-120" windowWidth="20730" windowHeight="11160"/>
  </bookViews>
  <sheets>
    <sheet name="Данные" sheetId="2" r:id="rId1"/>
    <sheet name="Заявление" sheetId="7" r:id="rId2"/>
    <sheet name="Анкета абитуриента" sheetId="10" r:id="rId3"/>
    <sheet name="Скрытый" sheetId="3" state="hidden" r:id="rId4"/>
    <sheet name="Договор" sheetId="4" state="hidden" r:id="rId5"/>
    <sheet name="Лист2" sheetId="6" state="hidden" r:id="rId6"/>
  </sheets>
  <externalReferences>
    <externalReference r:id="rId7"/>
  </externalReferences>
  <definedNames>
    <definedName name="Биологический">Скрытый!$C$50:$C$52</definedName>
    <definedName name="Географический">Скрытый!$D$50:$D$51</definedName>
    <definedName name="Иностранных.языков">Скрытый!$I$50:$I$52</definedName>
    <definedName name="Исторический">Скрытый!$E$50:$E$52</definedName>
    <definedName name="_xlnm.Print_Area" localSheetId="2">'Анкета абитуриента'!$A$2:$AL$71</definedName>
    <definedName name="_xlnm.Print_Area" localSheetId="1">Заявление!$A$1:$M$73</definedName>
    <definedName name="Психолого_педагогический">Скрытый!$K$50:$K$52</definedName>
    <definedName name="Социально_педагогический">Скрытый!$L$50:$L$52</definedName>
    <definedName name="Факультеты">Скрытый!$A$50:$A$59</definedName>
    <definedName name="ФакультетыЗаоч">Скрытый!$A$63:$A$69</definedName>
    <definedName name="Физико_математический">Скрытый!$B$50:$B$54</definedName>
    <definedName name="Физического.воспитания">Скрытый!$J$50</definedName>
    <definedName name="Филологический">Скрытый!$H$50:$H$51</definedName>
    <definedName name="Юридический">Скрытый!$M$50</definedName>
    <definedName name="языки">Скрытый!$L$24:$L$27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34" i="10" l="1"/>
  <c r="H22" i="10" l="1"/>
  <c r="J26" i="10" l="1"/>
  <c r="B14" i="7"/>
  <c r="D16" i="7"/>
  <c r="D51" i="7" l="1"/>
  <c r="D55" i="7"/>
  <c r="B60" i="7" l="1"/>
  <c r="U2" i="4" l="1"/>
  <c r="T2" i="4"/>
  <c r="R2" i="4"/>
  <c r="V2" i="4"/>
  <c r="F28" i="3" l="1"/>
  <c r="F27" i="3"/>
  <c r="F26" i="3"/>
  <c r="F25" i="3"/>
  <c r="F23" i="3"/>
  <c r="F22" i="3"/>
  <c r="G15" i="10" l="1"/>
  <c r="Z13" i="10"/>
  <c r="Z12" i="10"/>
  <c r="G13" i="10"/>
  <c r="Z47" i="10"/>
  <c r="D53" i="7" l="1"/>
  <c r="D49" i="7"/>
  <c r="D16" i="2" l="1"/>
  <c r="L2" i="4" s="1"/>
  <c r="D15" i="2"/>
  <c r="K2" i="4" s="1"/>
  <c r="U39" i="10" l="1"/>
  <c r="C10" i="7" l="1"/>
  <c r="D34" i="7"/>
  <c r="R51" i="10" l="1"/>
  <c r="I51" i="10"/>
  <c r="F51" i="10"/>
  <c r="D47" i="10"/>
  <c r="U38" i="10"/>
  <c r="Q41" i="10"/>
  <c r="Q40" i="10"/>
  <c r="Q39" i="10"/>
  <c r="D41" i="10"/>
  <c r="D40" i="10"/>
  <c r="D39" i="10"/>
  <c r="L32" i="10"/>
  <c r="Y32" i="10" s="1"/>
  <c r="K29" i="10"/>
  <c r="K28" i="10"/>
  <c r="E26" i="10"/>
  <c r="Y20" i="10"/>
  <c r="Y18" i="10"/>
  <c r="G20" i="10"/>
  <c r="G19" i="10"/>
  <c r="K18" i="10"/>
  <c r="AE16" i="10"/>
  <c r="I16" i="10"/>
  <c r="Z14" i="10"/>
  <c r="G14" i="10"/>
  <c r="G12" i="10"/>
  <c r="I9" i="10"/>
  <c r="I8" i="10"/>
  <c r="K22" i="7"/>
  <c r="M2" i="4" l="1"/>
  <c r="W2" i="4" s="1"/>
  <c r="G12" i="7"/>
  <c r="C36" i="7"/>
  <c r="F45" i="7" l="1"/>
  <c r="I58" i="7"/>
  <c r="N2" i="4"/>
  <c r="C13" i="2"/>
  <c r="C14" i="2"/>
  <c r="D2" i="4"/>
  <c r="B2" i="4" l="1"/>
  <c r="Q2" i="4"/>
  <c r="O2" i="4" l="1"/>
  <c r="P2" i="4" l="1"/>
  <c r="C16" i="2" l="1"/>
  <c r="J2" i="4" s="1"/>
  <c r="C15" i="2"/>
  <c r="I2" i="4" s="1"/>
  <c r="H2" i="4" l="1"/>
  <c r="I13" i="3" l="1"/>
  <c r="G2" i="4" l="1"/>
  <c r="C2" i="4"/>
  <c r="A2" i="4"/>
  <c r="X1" i="3" l="1"/>
  <c r="W1" i="3"/>
  <c r="E2" i="4" l="1"/>
  <c r="F2" i="4"/>
</calcChain>
</file>

<file path=xl/sharedStrings.xml><?xml version="1.0" encoding="utf-8"?>
<sst xmlns="http://schemas.openxmlformats.org/spreadsheetml/2006/main" count="619" uniqueCount="409">
  <si>
    <t>с присвоением квалификации</t>
  </si>
  <si>
    <t>вечерней</t>
  </si>
  <si>
    <t>дистанционной</t>
  </si>
  <si>
    <t>Фамилия</t>
  </si>
  <si>
    <t>Имя</t>
  </si>
  <si>
    <t>Отчество</t>
  </si>
  <si>
    <t>Специальность</t>
  </si>
  <si>
    <t>Факультет</t>
  </si>
  <si>
    <t>Физико-математический</t>
  </si>
  <si>
    <t>Квалификация</t>
  </si>
  <si>
    <t>Кол-во лет обучения</t>
  </si>
  <si>
    <t>Форма получения образования</t>
  </si>
  <si>
    <t>Дневная</t>
  </si>
  <si>
    <t>Заочная</t>
  </si>
  <si>
    <t>Вечерняя</t>
  </si>
  <si>
    <t>Дистанционная</t>
  </si>
  <si>
    <t>дневной</t>
  </si>
  <si>
    <t>заочной</t>
  </si>
  <si>
    <t>1. Предмет договора - подготовка специалиста с высшим образованием по специальности (направлению специальности, специализации)</t>
  </si>
  <si>
    <t>ФИО</t>
  </si>
  <si>
    <t>ЛетОбучения</t>
  </si>
  <si>
    <t>ФормаОбразования</t>
  </si>
  <si>
    <t>Дата</t>
  </si>
  <si>
    <t>Стоимость</t>
  </si>
  <si>
    <t>Стоимость обучения</t>
  </si>
  <si>
    <t>СтоимостьПрописью</t>
  </si>
  <si>
    <t>две тысячи семьсот пятьдесят</t>
  </si>
  <si>
    <t>CтоимостьЦифрами</t>
  </si>
  <si>
    <t>Адрес</t>
  </si>
  <si>
    <t>Индекс</t>
  </si>
  <si>
    <t>Область</t>
  </si>
  <si>
    <t>Район</t>
  </si>
  <si>
    <t>Населенный пункт</t>
  </si>
  <si>
    <t>Брестская</t>
  </si>
  <si>
    <t>Брестский</t>
  </si>
  <si>
    <t>Брест</t>
  </si>
  <si>
    <t>TYL_NAME</t>
  </si>
  <si>
    <t>TYL_SHORT_NAME</t>
  </si>
  <si>
    <t>Агрогородок</t>
  </si>
  <si>
    <t>Город</t>
  </si>
  <si>
    <t>Городской поселок</t>
  </si>
  <si>
    <t>Деревня</t>
  </si>
  <si>
    <t>Курортный поселок</t>
  </si>
  <si>
    <t>Поселок</t>
  </si>
  <si>
    <t>Поселок городского типа</t>
  </si>
  <si>
    <t>Рабочий поселок</t>
  </si>
  <si>
    <t>Село</t>
  </si>
  <si>
    <t>Сельский населенный пункт</t>
  </si>
  <si>
    <t>Хутор</t>
  </si>
  <si>
    <t>Тип населенного пункта</t>
  </si>
  <si>
    <t>аг.</t>
  </si>
  <si>
    <t>г.</t>
  </si>
  <si>
    <t>гп.</t>
  </si>
  <si>
    <t>д.</t>
  </si>
  <si>
    <t>кп.</t>
  </si>
  <si>
    <t>п.</t>
  </si>
  <si>
    <t>пгт.</t>
  </si>
  <si>
    <t>рп.</t>
  </si>
  <si>
    <t>с.</t>
  </si>
  <si>
    <t>снп.</t>
  </si>
  <si>
    <t>х.</t>
  </si>
  <si>
    <t>Улица, дом, квартира</t>
  </si>
  <si>
    <t xml:space="preserve">Документ, удостоверяющий личность </t>
  </si>
  <si>
    <t>Вид</t>
  </si>
  <si>
    <t>Серия</t>
  </si>
  <si>
    <t>Номер</t>
  </si>
  <si>
    <t>Дата выдачи</t>
  </si>
  <si>
    <t>Кем выдан</t>
  </si>
  <si>
    <t>Паспорт</t>
  </si>
  <si>
    <t>АВ</t>
  </si>
  <si>
    <t>Московским РОВД г.Бреста</t>
  </si>
  <si>
    <t>Идентификационный номер</t>
  </si>
  <si>
    <t>Документ</t>
  </si>
  <si>
    <t>26.06.2020 г.</t>
  </si>
  <si>
    <t>12345678PB7896О1</t>
  </si>
  <si>
    <t>ИдентификационныйНомер</t>
  </si>
  <si>
    <t>Контактные телефоны</t>
  </si>
  <si>
    <t>Мобильный</t>
  </si>
  <si>
    <t>Домашний</t>
  </si>
  <si>
    <t>Мобильный (с кодом)</t>
  </si>
  <si>
    <t>Домашний (с кодом)</t>
  </si>
  <si>
    <t>(29) 1234567</t>
  </si>
  <si>
    <t>(0162) 123456</t>
  </si>
  <si>
    <t>Данные абитуриента</t>
  </si>
  <si>
    <t>ПредставительФИО</t>
  </si>
  <si>
    <t>ПредставительАдрес</t>
  </si>
  <si>
    <t>ПредставительДокумент</t>
  </si>
  <si>
    <t>ВА</t>
  </si>
  <si>
    <t>76543218PB7896О1</t>
  </si>
  <si>
    <t>16.06.2020 г.</t>
  </si>
  <si>
    <t>Московским РОВД г.Барановичи</t>
  </si>
  <si>
    <t>ПредставительИдентификационный</t>
  </si>
  <si>
    <t>ФИОТворительный</t>
  </si>
  <si>
    <t>ПредставительДокумент2</t>
  </si>
  <si>
    <t>Дневная форма</t>
  </si>
  <si>
    <t>Преподаватель</t>
  </si>
  <si>
    <t>Математик-программист</t>
  </si>
  <si>
    <t>две тысячи семьсот восемьдесят</t>
  </si>
  <si>
    <t>Математик-экономист</t>
  </si>
  <si>
    <t>Физик. Программист</t>
  </si>
  <si>
    <t>две тысячи восемьсот двадцать пять</t>
  </si>
  <si>
    <t>Биолог-эколог. Преподаватель биологии и экологии</t>
  </si>
  <si>
    <t>Географ. Преподаватель географии</t>
  </si>
  <si>
    <t>Специалист в сфере туризма и гостеприимства</t>
  </si>
  <si>
    <t>Историк-религиовед. Преподаватель истории и социально-гуманитарных дисциплин</t>
  </si>
  <si>
    <t>Историк-политолог. Преподаватель истории и социально-гуманитарных дисциплин</t>
  </si>
  <si>
    <t>Филолог. Преподаватель белорусского языка и литературы. Литературно-редакционный сотрудник</t>
  </si>
  <si>
    <t>Филолог. Преподаватель русского языка и литературы. Литературно-редакционный сотрудник</t>
  </si>
  <si>
    <t>две тысячи девятьсот семьдесят</t>
  </si>
  <si>
    <t>Лингвист. Преподаватель двух иностранных языков (английский, немецкий)</t>
  </si>
  <si>
    <t>Лингвист. Преподаватель двух иностранных языков (немецкий, английский)</t>
  </si>
  <si>
    <t>две тысячи восемьсот восемьдесят</t>
  </si>
  <si>
    <t>Психолог. Преподаватель психологии</t>
  </si>
  <si>
    <t>две тысячи девятьсот сорок пять</t>
  </si>
  <si>
    <t>Педагог-психолог</t>
  </si>
  <si>
    <t>Учитель-логопед. Преподаватель</t>
  </si>
  <si>
    <t>Педагог</t>
  </si>
  <si>
    <t>Юрист</t>
  </si>
  <si>
    <t>три тысячи восемьдесят</t>
  </si>
  <si>
    <t>Заочная форма</t>
  </si>
  <si>
    <t>одна тысяча сто сорок</t>
  </si>
  <si>
    <t xml:space="preserve">одна тысяча сто шестьдесят пять </t>
  </si>
  <si>
    <t>одна тысяча двести тридцать</t>
  </si>
  <si>
    <t>Специалист по социальной работе - педагог</t>
  </si>
  <si>
    <t>Специалист по социальной работе - психолог</t>
  </si>
  <si>
    <t>Иностранных языков</t>
  </si>
  <si>
    <t>Физического воспитания</t>
  </si>
  <si>
    <t>1-02 05 01 – Математика и информатика</t>
  </si>
  <si>
    <t>1-31 02 01-02 – География (научно-педагогическая деятельность)</t>
  </si>
  <si>
    <t>1-02 01 01 – История и обществоведческие дисциплины</t>
  </si>
  <si>
    <t>1-21 05 01-01 – Белорусская филология (литературно-редакционная деятельность)</t>
  </si>
  <si>
    <t>1-02 03 06 – Иностранные языки (английский, немецкий)</t>
  </si>
  <si>
    <t>1-03 02 01 – Физическая культура</t>
  </si>
  <si>
    <t>1-01 02 01 – Начальное образование</t>
  </si>
  <si>
    <t>1-03 03 01 – Логопедия</t>
  </si>
  <si>
    <t>1-24 01 02 – Правоведение</t>
  </si>
  <si>
    <t>1-31 03 03-01 – Прикладная математика (научно-производственная деятельность)</t>
  </si>
  <si>
    <t xml:space="preserve">1-89 01 01 – Туризм и гостеприимство </t>
  </si>
  <si>
    <t xml:space="preserve">1-21 03 01-06 – История (религий) </t>
  </si>
  <si>
    <t>1-21 06 01-01 03 – Современные иностранные (английский, немецкий) языки (преподавание) со специализацией «Компьютерная лингвистика»</t>
  </si>
  <si>
    <t>1-23 01 04 – Психология</t>
  </si>
  <si>
    <t xml:space="preserve">1-01 01 01 – Дошкольное образование </t>
  </si>
  <si>
    <t>1-31 03 06-01 – Экономическая кибернетика (математические методы и компьютерное моделирование в экономике)</t>
  </si>
  <si>
    <t>1-02 04 01 – Биология и химия</t>
  </si>
  <si>
    <t>1-21 03 01-05 – История (политология)</t>
  </si>
  <si>
    <t>1-03 04 03 – Практическая психология</t>
  </si>
  <si>
    <t>1-02 05 02 – Физика и информатика</t>
  </si>
  <si>
    <t xml:space="preserve">1-31 04 08 – Компьютерная физика  </t>
  </si>
  <si>
    <t>1-86 01 01-02 – Социальная работа (социально-психологическая деятельность)</t>
  </si>
  <si>
    <t>Факультеты</t>
  </si>
  <si>
    <t>Допустить к вступительным испытаниям</t>
  </si>
  <si>
    <t>Зачислить на _____ курс</t>
  </si>
  <si>
    <t>и участию в конкурсе</t>
  </si>
  <si>
    <t>на факультет</t>
  </si>
  <si>
    <t>Допустить к участию в конкурсе</t>
  </si>
  <si>
    <t>специальность (направление специальности,</t>
  </si>
  <si>
    <t>(нужное подчеркнуть)</t>
  </si>
  <si>
    <t>специализацию</t>
  </si>
  <si>
    <t>Ректор</t>
  </si>
  <si>
    <t xml:space="preserve">           А.Н. Сендер</t>
  </si>
  <si>
    <t>Ректору Учреждения образования "Брестский государственный университет имени А.С. Пушкина"</t>
  </si>
  <si>
    <t>от</t>
  </si>
  <si>
    <t>(фамилия, собственное имя, отчество (если таковое имеется))</t>
  </si>
  <si>
    <t>который(ая) проживает по адресу:</t>
  </si>
  <si>
    <t>(почтовый индекс, адрес места жительства в соответствии со штампом о регистрации,</t>
  </si>
  <si>
    <t xml:space="preserve"> домашний и мобильный телефоны)</t>
  </si>
  <si>
    <t>и закончил(а)</t>
  </si>
  <si>
    <t>(год окончания, наименование учреждения образования)</t>
  </si>
  <si>
    <t>являюсь студентом (кой)</t>
  </si>
  <si>
    <t>курса*</t>
  </si>
  <si>
    <t>(наименование учреждения образования)</t>
  </si>
  <si>
    <t>специальности</t>
  </si>
  <si>
    <t>(наименование специальности)</t>
  </si>
  <si>
    <t>ЗАЯВЛЕНИЕ</t>
  </si>
  <si>
    <t>(подчеркнуть один из перечисленных вариантов)</t>
  </si>
  <si>
    <t>для получения первого, второго,последующего высшего образования I ступени</t>
  </si>
  <si>
    <t>в дневной, заочной форме получения образования</t>
  </si>
  <si>
    <t>на условиях целевой подготовки, за счет средств бюджета, на платной основе</t>
  </si>
  <si>
    <t>для получения образования в полный срок, в сокращенный срок</t>
  </si>
  <si>
    <t>на факультете</t>
  </si>
  <si>
    <t>по специальности (специальностям) (направлению специальности, специализации)**</t>
  </si>
  <si>
    <t>1.</t>
  </si>
  <si>
    <t>2.</t>
  </si>
  <si>
    <t>3.</t>
  </si>
  <si>
    <t>4.</t>
  </si>
  <si>
    <t>5.</t>
  </si>
  <si>
    <t>О себе сообщаю следующие сведения:</t>
  </si>
  <si>
    <t>число, месяц, год рождения</t>
  </si>
  <si>
    <t>место работы, занимаемая должность (профессия)</t>
  </si>
  <si>
    <t>трудовой стаж по профилю избранной специальности</t>
  </si>
  <si>
    <t>лет</t>
  </si>
  <si>
    <t>месяцев (полных)</t>
  </si>
  <si>
    <t>нуждаюсь в общежитии (да, нет)</t>
  </si>
  <si>
    <t>проживает по адресу:</t>
  </si>
  <si>
    <t>(почтовый индекс, адрес места жительства в соответствии со штампом о регистрации)</t>
  </si>
  <si>
    <t>мать</t>
  </si>
  <si>
    <t>имею право на льготы</t>
  </si>
  <si>
    <t>данные документа, удостоверяющего личность</t>
  </si>
  <si>
    <t>(серия (при наличии), номер, дата выдачи,</t>
  </si>
  <si>
    <t>наименование государственного органа, его выдавшего, идентификационный номер (при наличии))</t>
  </si>
  <si>
    <t>(дата заполнения заявления)</t>
  </si>
  <si>
    <t>(подпись)</t>
  </si>
  <si>
    <t>Вид конкурса</t>
  </si>
  <si>
    <t>Дополнительные сведения</t>
  </si>
  <si>
    <t>На использование информации из базы данных абитуриентов***</t>
  </si>
  <si>
    <t>(согласен(а), не согласен(а))</t>
  </si>
  <si>
    <t>** Наименование специальности (направления специальности, специализации) в соответствии с Общегосударственным классификатором Республики Беларусь ОКРБ 011-2009 «Специальности и классификации»), утвержденным постановлением Министерства образования Республики Беларусь от 2 июня 2009 г. №36</t>
  </si>
  <si>
    <t>*** Заполняется в случае участия абитуриента в процедуре автоматизированного зачисления.</t>
  </si>
  <si>
    <t>До поступления в учреждение высшего образования изучал(а) иностранный язык</t>
  </si>
  <si>
    <t xml:space="preserve">   А.Н. Сендер</t>
  </si>
  <si>
    <t xml:space="preserve">          г.</t>
  </si>
  <si>
    <t>Прошу допустить меня к вступительным испытаниям и участию в конкурсе, к участию в конкурсе</t>
  </si>
  <si>
    <t xml:space="preserve">Вступительные испытания буду сдавать на белорусском языке, русском языке </t>
  </si>
  <si>
    <t>родители: отец</t>
  </si>
  <si>
    <t>(проставляется ответственным секретарём приёмной комиссии (заместителем ответственного секретаря приёмной комиссии) в соответствии с порядком приёма в учреждение высшего образования)</t>
  </si>
  <si>
    <t>*Заполняется в случае поступления на второе (последующее) высшее образование</t>
  </si>
  <si>
    <t>С порядком приема и порядком подачи апелляции (нужное подчеркнуть) в учреждение образования ознакомлен(а).</t>
  </si>
  <si>
    <t>языки</t>
  </si>
  <si>
    <t>английский</t>
  </si>
  <si>
    <t>испанский</t>
  </si>
  <si>
    <t>немецкий</t>
  </si>
  <si>
    <t>французский</t>
  </si>
  <si>
    <t>Биологический</t>
  </si>
  <si>
    <t>Географический</t>
  </si>
  <si>
    <t>Исторический</t>
  </si>
  <si>
    <t>Филологический</t>
  </si>
  <si>
    <t>Психолого-педагогический</t>
  </si>
  <si>
    <t>Социально-педагогический</t>
  </si>
  <si>
    <t>Юридический</t>
  </si>
  <si>
    <t>1-33 01 01 – Биоэкология</t>
  </si>
  <si>
    <t>1-89 01 01 – Туризм и гостеприимство  (3,5 года)</t>
  </si>
  <si>
    <t>1-24 01 02 – Правоведение (3,5 года)</t>
  </si>
  <si>
    <t>Дата рождения</t>
  </si>
  <si>
    <t>изучал(а) иностранный язык</t>
  </si>
  <si>
    <t>(балл)</t>
  </si>
  <si>
    <t>(предмет)</t>
  </si>
  <si>
    <t xml:space="preserve"> </t>
  </si>
  <si>
    <t>Подпись технического секретаря:</t>
  </si>
  <si>
    <t>Школьная отметка (по I предмету профильного испытания):</t>
  </si>
  <si>
    <t>Платно</t>
  </si>
  <si>
    <t>Бюджет</t>
  </si>
  <si>
    <t>Категория обучения:</t>
  </si>
  <si>
    <t>по собеседованию (для выпускников пед. кл.)</t>
  </si>
  <si>
    <t>нет</t>
  </si>
  <si>
    <t>да</t>
  </si>
  <si>
    <t>Потребность в общежитии</t>
  </si>
  <si>
    <t>по общему конкурсу</t>
  </si>
  <si>
    <t>по целевому набору</t>
  </si>
  <si>
    <t>вне конкурса</t>
  </si>
  <si>
    <t>II-я</t>
  </si>
  <si>
    <t>без экзаменов</t>
  </si>
  <si>
    <t>дети-инвалиды</t>
  </si>
  <si>
    <t>I-я</t>
  </si>
  <si>
    <t>основание</t>
  </si>
  <si>
    <t>Вид конкурса:</t>
  </si>
  <si>
    <t>Инвалидность</t>
  </si>
  <si>
    <t>Личное дело №:</t>
  </si>
  <si>
    <t>(заполняется только техническим секретарём)</t>
  </si>
  <si>
    <t>ДОПОЛНИТЕЛЬНАЯ ИНФОРМАЦИЯ</t>
  </si>
  <si>
    <t>Подпись абитуриента:</t>
  </si>
  <si>
    <t>.</t>
  </si>
  <si>
    <t>Дата заполнения (д.м.г.):</t>
  </si>
  <si>
    <t>Личный номер</t>
  </si>
  <si>
    <t>(для иностранных граждан)</t>
  </si>
  <si>
    <t>(при обучении)</t>
  </si>
  <si>
    <t>Вид на жительство</t>
  </si>
  <si>
    <t>Иностранный язык (один - основной):</t>
  </si>
  <si>
    <t>баллы</t>
  </si>
  <si>
    <t>предмет</t>
  </si>
  <si>
    <t>Средний балл документа об образовании:</t>
  </si>
  <si>
    <r>
      <t xml:space="preserve">Результаты тестирования </t>
    </r>
    <r>
      <rPr>
        <sz val="12"/>
        <rFont val="Times New Roman"/>
        <family val="1"/>
        <charset val="204"/>
      </rPr>
      <t>(по сертификатам):</t>
    </r>
  </si>
  <si>
    <t>Район (заказчик):</t>
  </si>
  <si>
    <t>Целевое направление:</t>
  </si>
  <si>
    <t>Награды за учёбу:</t>
  </si>
  <si>
    <t>Место расположения:</t>
  </si>
  <si>
    <t>Тип:</t>
  </si>
  <si>
    <t>Год:</t>
  </si>
  <si>
    <t>Учебное заведение, которое выдало оригинал документа об образовании:</t>
  </si>
  <si>
    <t>(контактный, с кодом)</t>
  </si>
  <si>
    <t>Район:</t>
  </si>
  <si>
    <t>Ул., д., кв.:</t>
  </si>
  <si>
    <t>Область:</t>
  </si>
  <si>
    <t>Город/село:</t>
  </si>
  <si>
    <t>Страна проживания:</t>
  </si>
  <si>
    <t>Гражданство (по паспорту):</t>
  </si>
  <si>
    <t>Дата рождения:</t>
  </si>
  <si>
    <t>(запаўняецца на беларускай мове)</t>
  </si>
  <si>
    <t>Пол:</t>
  </si>
  <si>
    <t>Iмя па бацьку:</t>
  </si>
  <si>
    <t>Отчество:</t>
  </si>
  <si>
    <t>Iмя:</t>
  </si>
  <si>
    <t>Имя:</t>
  </si>
  <si>
    <t>Прозвiшча:</t>
  </si>
  <si>
    <t>Фамилия:</t>
  </si>
  <si>
    <t>Форма обучения:</t>
  </si>
  <si>
    <t>Специальность:</t>
  </si>
  <si>
    <t>(заполняется абитуриентом на русском языке печатными буквами)</t>
  </si>
  <si>
    <t>Учреждение образования "Брестский государственный университет имени А.С.Пушкина"</t>
  </si>
  <si>
    <t>АНКЕТА АБИТУРИЕНТА</t>
  </si>
  <si>
    <t>есть</t>
  </si>
  <si>
    <t>диплом с отличием</t>
  </si>
  <si>
    <t>медаль</t>
  </si>
  <si>
    <t>ВУЗ</t>
  </si>
  <si>
    <t>СПТУ</t>
  </si>
  <si>
    <t>гимназия</t>
  </si>
  <si>
    <t>лицей</t>
  </si>
  <si>
    <t>Пол</t>
  </si>
  <si>
    <t>мужской</t>
  </si>
  <si>
    <t>женский</t>
  </si>
  <si>
    <t>РБ</t>
  </si>
  <si>
    <t>Страна проживания</t>
  </si>
  <si>
    <t>Гражданство (по паспорту)</t>
  </si>
  <si>
    <t>Беларусь</t>
  </si>
  <si>
    <t>Год</t>
  </si>
  <si>
    <t>Тип</t>
  </si>
  <si>
    <t>Место расположения</t>
  </si>
  <si>
    <t>Награды за учёбу</t>
  </si>
  <si>
    <t>Тип учебного заведения</t>
  </si>
  <si>
    <t>ССУЗ (колледж)</t>
  </si>
  <si>
    <t>Целевое направление</t>
  </si>
  <si>
    <t>Район (заказчик)</t>
  </si>
  <si>
    <t>Результаты тестирования (по сертификатам)</t>
  </si>
  <si>
    <t>Предмет 1</t>
  </si>
  <si>
    <t>Балл</t>
  </si>
  <si>
    <t>Предмет 2</t>
  </si>
  <si>
    <t>Предмет 3</t>
  </si>
  <si>
    <t>ЦТ</t>
  </si>
  <si>
    <t>белорусский язык</t>
  </si>
  <si>
    <t>русский язык</t>
  </si>
  <si>
    <t>обществоведение</t>
  </si>
  <si>
    <t>математика</t>
  </si>
  <si>
    <t>биология</t>
  </si>
  <si>
    <t>химия</t>
  </si>
  <si>
    <t>физика</t>
  </si>
  <si>
    <t>история Беларуси</t>
  </si>
  <si>
    <t>география</t>
  </si>
  <si>
    <t xml:space="preserve">всемирная история (новейшее время) </t>
  </si>
  <si>
    <t>Ср. балл док-та об образовании</t>
  </si>
  <si>
    <t>Вид на жительство (для иностранных граждан)</t>
  </si>
  <si>
    <t>Телефон:</t>
  </si>
  <si>
    <t>1-21 06 01-01 03 – Современные иностранные (немецкий, английский) языки (преподавание) со специализацией «Компьютерная лингвистика»</t>
  </si>
  <si>
    <t>1-01 01 01 – Дошкольное образование</t>
  </si>
  <si>
    <t>г. Брест</t>
  </si>
  <si>
    <t>Иванов</t>
  </si>
  <si>
    <t>Иван</t>
  </si>
  <si>
    <t>Иванович</t>
  </si>
  <si>
    <t>девять целых восемь десятых</t>
  </si>
  <si>
    <t>Іваноў</t>
  </si>
  <si>
    <t>Іван</t>
  </si>
  <si>
    <t>Іванавіч</t>
  </si>
  <si>
    <t>cуммаПоловина</t>
  </si>
  <si>
    <t>cуммаПоловинаПрописью</t>
  </si>
  <si>
    <t>Отец</t>
  </si>
  <si>
    <t>Мать</t>
  </si>
  <si>
    <t>Иванова</t>
  </si>
  <si>
    <t>Ивана</t>
  </si>
  <si>
    <t>Ивановна</t>
  </si>
  <si>
    <t>СШ</t>
  </si>
  <si>
    <t>№</t>
  </si>
  <si>
    <t>в родительном падеже</t>
  </si>
  <si>
    <t>в творительном падеже</t>
  </si>
  <si>
    <t>на белорусском языке</t>
  </si>
  <si>
    <t>Ивановича</t>
  </si>
  <si>
    <t>Ивановым</t>
  </si>
  <si>
    <t>Иваном</t>
  </si>
  <si>
    <t>Ивановичем</t>
  </si>
  <si>
    <r>
      <t xml:space="preserve">Документ, удостоверяющий личность </t>
    </r>
    <r>
      <rPr>
        <sz val="12"/>
        <color theme="1"/>
        <rFont val="Calibri"/>
        <family val="2"/>
        <charset val="204"/>
        <scheme val="minor"/>
      </rPr>
      <t>(родителей)</t>
    </r>
  </si>
  <si>
    <t>одна тысяча триста девяносто</t>
  </si>
  <si>
    <t>одна тысяча четыреста двенадцать 50 копеек</t>
  </si>
  <si>
    <t>одна тысяча четыреста двенадцать рублей, 50 копеек</t>
  </si>
  <si>
    <t>одна тысяча триста семьдесят пять</t>
  </si>
  <si>
    <t>одна тысяча четыреста восемьдесят пять</t>
  </si>
  <si>
    <t>одна тысяча четыреста сорок</t>
  </si>
  <si>
    <t>одна тысяча четыреста семьдесят два 50 копеек</t>
  </si>
  <si>
    <t>одна тысяча пятьсот сорок</t>
  </si>
  <si>
    <t>пятьсот семьдесят</t>
  </si>
  <si>
    <t>пятьсот восемьдесят два 50 копеек</t>
  </si>
  <si>
    <t>шестьсот пятнадцать</t>
  </si>
  <si>
    <t>Ср. балл док-та об образовании (прописью)</t>
  </si>
  <si>
    <t>Стоимость (прописью)</t>
  </si>
  <si>
    <t>KH</t>
  </si>
  <si>
    <t>1111111JH5874K</t>
  </si>
  <si>
    <t>01.01.2000 г.</t>
  </si>
  <si>
    <t>Ровд г.Ружаны</t>
  </si>
  <si>
    <t>Брестская обл.</t>
  </si>
  <si>
    <t>Брестский р.</t>
  </si>
  <si>
    <t>пр-т Машерова 15-25</t>
  </si>
  <si>
    <t>Родители / Законные представители</t>
  </si>
  <si>
    <t>ул. Рябиновая 24-10</t>
  </si>
  <si>
    <t>05.03.2000</t>
  </si>
  <si>
    <t>английский язык</t>
  </si>
  <si>
    <t>испанский язык</t>
  </si>
  <si>
    <t>немецкий язык</t>
  </si>
  <si>
    <t>французский язык</t>
  </si>
  <si>
    <t>0123456</t>
  </si>
  <si>
    <t>ул. Героев Обороны Брестской Крепости д. 20 кв. 74</t>
  </si>
  <si>
    <t>0654321</t>
  </si>
  <si>
    <t>0234567</t>
  </si>
  <si>
    <t>1-21 05 02 -01 – Русская филология (литературно-редакционная деятельность)</t>
  </si>
  <si>
    <t>1-02 03 04 – Русский язык и литература. Иностранный язык (английский)</t>
  </si>
  <si>
    <t>1-86 01 01-01 – Социальная работа (социально-педагогическая деятельность)</t>
  </si>
  <si>
    <t>1-01 02 01 – Начальное образование (3,5 года)</t>
  </si>
  <si>
    <t>2021 г.</t>
  </si>
  <si>
    <t>Прохождение срочной военной службы</t>
  </si>
  <si>
    <t>Нет</t>
  </si>
  <si>
    <t xml:space="preserve">Приказ "_____" _____ 2021 г. № </t>
  </si>
  <si>
    <t>"_____" ___________ 2021 г.</t>
  </si>
  <si>
    <t>1-31 01 01-02 – Биология (научнопедагогическая деятельность)</t>
  </si>
  <si>
    <t>Биолог. Преподаватель биологии и химии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</si>
</sst>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$-F800]dddd\,\ mmmm\ dd\,\ yyyy"/>
    <numFmt numFmtId="165" formatCode="*_@"/>
    <numFmt numFmtId="166" formatCode="0.0"/>
  </numFmts>
  <fonts count="48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sz val="8"/>
      <color rgb="FF000000"/>
      <name val="Segoe UI"/>
      <family val="2"/>
      <charset val="204"/>
    </font>
    <font>
      <sz val="16"/>
      <color rgb="FFC00000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sz val="6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u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color rgb="FF000000"/>
      <name val="Tahoma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2"/>
      <name val="Times New Roman"/>
      <family val="1"/>
      <charset val="204"/>
    </font>
    <font>
      <i/>
      <sz val="2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i/>
      <u/>
      <sz val="10"/>
      <name val="Times New Roman"/>
      <family val="1"/>
      <charset val="204"/>
    </font>
    <font>
      <b/>
      <sz val="2"/>
      <name val="Times New Roman"/>
      <family val="1"/>
      <charset val="204"/>
    </font>
    <font>
      <b/>
      <sz val="11.5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u/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rgb="FF565656"/>
      <name val="Arial"/>
      <family val="2"/>
      <charset val="204"/>
    </font>
    <font>
      <b/>
      <i/>
      <sz val="8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b/>
      <sz val="12"/>
      <color theme="0"/>
      <name val="Times New Roman"/>
      <family val="1"/>
      <charset val="204"/>
    </font>
    <font>
      <i/>
      <sz val="16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ashDotDot">
        <color indexed="64"/>
      </bottom>
      <diagonal/>
    </border>
    <border>
      <left/>
      <right style="dashDotDot">
        <color indexed="64"/>
      </right>
      <top style="dashDotDot">
        <color indexed="64"/>
      </top>
      <bottom/>
      <diagonal/>
    </border>
    <border>
      <left/>
      <right style="dashDotDot">
        <color indexed="64"/>
      </right>
      <top/>
      <bottom/>
      <diagonal/>
    </border>
    <border>
      <left style="dashDotDot">
        <color indexed="64"/>
      </left>
      <right/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 style="dashDotDot">
        <color indexed="64"/>
      </left>
      <right/>
      <top/>
      <bottom/>
      <diagonal/>
    </border>
    <border>
      <left style="dashDotDot">
        <color indexed="64"/>
      </left>
      <right/>
      <top/>
      <bottom style="dashDotDot">
        <color indexed="64"/>
      </bottom>
      <diagonal/>
    </border>
    <border>
      <left/>
      <right style="dashDotDot">
        <color indexed="64"/>
      </right>
      <top/>
      <bottom style="dashDotDot">
        <color indexed="64"/>
      </bottom>
      <diagonal/>
    </border>
    <border>
      <left style="hair">
        <color indexed="64"/>
      </left>
      <right style="dashDotDot">
        <color indexed="64"/>
      </right>
      <top style="hair">
        <color indexed="64"/>
      </top>
      <bottom style="dashDotDot">
        <color indexed="64"/>
      </bottom>
      <diagonal/>
    </border>
    <border>
      <left/>
      <right style="dashDotDot">
        <color indexed="64"/>
      </right>
      <top style="hair">
        <color indexed="64"/>
      </top>
      <bottom style="hair">
        <color indexed="64"/>
      </bottom>
      <diagonal/>
    </border>
    <border>
      <left/>
      <right style="dashDotDot">
        <color indexed="64"/>
      </right>
      <top style="hair">
        <color indexed="64"/>
      </top>
      <bottom/>
      <diagonal/>
    </border>
    <border>
      <left style="dashDotDot">
        <color indexed="64"/>
      </left>
      <right style="hair">
        <color indexed="64"/>
      </right>
      <top style="dashDotDot">
        <color indexed="64"/>
      </top>
      <bottom/>
      <diagonal/>
    </border>
    <border>
      <left style="dashDotDot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ashDotDot">
        <color indexed="64"/>
      </right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 style="hair">
        <color indexed="64"/>
      </left>
      <right style="dashDotDot">
        <color indexed="64"/>
      </right>
      <top/>
      <bottom style="hair">
        <color indexed="64"/>
      </bottom>
      <diagonal/>
    </border>
  </borders>
  <cellStyleXfs count="3">
    <xf numFmtId="0" fontId="0" fillId="0" borderId="0"/>
    <xf numFmtId="0" fontId="18" fillId="0" borderId="0"/>
    <xf numFmtId="0" fontId="20" fillId="0" borderId="0"/>
  </cellStyleXfs>
  <cellXfs count="312">
    <xf numFmtId="0" fontId="0" fillId="0" borderId="0" xfId="0"/>
    <xf numFmtId="0" fontId="0" fillId="0" borderId="0" xfId="0" applyAlignment="1"/>
    <xf numFmtId="0" fontId="2" fillId="0" borderId="0" xfId="0" applyFont="1"/>
    <xf numFmtId="0" fontId="1" fillId="0" borderId="0" xfId="0" applyFont="1"/>
    <xf numFmtId="0" fontId="3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0" xfId="0" applyAlignment="1">
      <alignment horizontal="center"/>
    </xf>
    <xf numFmtId="14" fontId="0" fillId="0" borderId="0" xfId="0" applyNumberFormat="1"/>
    <xf numFmtId="0" fontId="1" fillId="0" borderId="0" xfId="0" applyNumberFormat="1" applyFont="1" applyAlignment="1">
      <alignment horizontal="left"/>
    </xf>
    <xf numFmtId="0" fontId="0" fillId="0" borderId="0" xfId="0" applyAlignment="1">
      <alignment horizontal="center"/>
    </xf>
    <xf numFmtId="0" fontId="7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8" xfId="0" applyFont="1" applyBorder="1" applyAlignment="1">
      <alignment vertical="center"/>
    </xf>
    <xf numFmtId="0" fontId="10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8" xfId="0" applyFont="1" applyBorder="1" applyAlignment="1">
      <alignment horizontal="justify" vertical="center"/>
    </xf>
    <xf numFmtId="0" fontId="10" fillId="0" borderId="8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2" fillId="0" borderId="8" xfId="0" applyFont="1" applyFill="1" applyBorder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2" fillId="0" borderId="0" xfId="0" applyFont="1" applyAlignment="1"/>
    <xf numFmtId="0" fontId="13" fillId="0" borderId="0" xfId="0" applyFont="1" applyAlignment="1">
      <alignment vertical="center"/>
    </xf>
    <xf numFmtId="0" fontId="12" fillId="0" borderId="0" xfId="1" applyFont="1" applyAlignment="1">
      <alignment vertical="center"/>
    </xf>
    <xf numFmtId="0" fontId="14" fillId="0" borderId="0" xfId="1" applyFont="1" applyAlignment="1">
      <alignment vertical="center"/>
    </xf>
    <xf numFmtId="0" fontId="14" fillId="0" borderId="0" xfId="1" applyFont="1" applyAlignment="1">
      <alignment vertical="top"/>
    </xf>
    <xf numFmtId="0" fontId="12" fillId="0" borderId="7" xfId="1" applyFont="1" applyBorder="1" applyAlignment="1">
      <alignment vertical="center"/>
    </xf>
    <xf numFmtId="0" fontId="16" fillId="0" borderId="0" xfId="1" applyFont="1" applyAlignment="1">
      <alignment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Fill="1" applyBorder="1" applyAlignment="1" applyProtection="1">
      <alignment horizontal="left" vertical="center"/>
      <protection locked="0"/>
    </xf>
    <xf numFmtId="0" fontId="12" fillId="0" borderId="0" xfId="1" applyFont="1" applyAlignment="1"/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right" vertical="center"/>
    </xf>
    <xf numFmtId="0" fontId="12" fillId="0" borderId="0" xfId="1" applyFont="1" applyAlignment="1">
      <alignment horizontal="left"/>
    </xf>
    <xf numFmtId="0" fontId="15" fillId="2" borderId="7" xfId="1" applyFont="1" applyFill="1" applyBorder="1" applyAlignment="1" applyProtection="1">
      <alignment horizontal="center" vertical="center"/>
      <protection locked="0"/>
    </xf>
    <xf numFmtId="0" fontId="12" fillId="0" borderId="0" xfId="1" applyFont="1" applyAlignment="1">
      <alignment horizontal="right" vertical="top"/>
    </xf>
    <xf numFmtId="0" fontId="14" fillId="0" borderId="0" xfId="1" applyFont="1" applyAlignment="1"/>
    <xf numFmtId="0" fontId="16" fillId="0" borderId="0" xfId="1" applyFont="1" applyAlignment="1">
      <alignment vertical="top"/>
    </xf>
    <xf numFmtId="0" fontId="16" fillId="0" borderId="0" xfId="1" applyFont="1" applyAlignment="1">
      <alignment horizontal="left"/>
    </xf>
    <xf numFmtId="0" fontId="14" fillId="0" borderId="0" xfId="1" applyFont="1" applyAlignment="1">
      <alignment horizontal="left"/>
    </xf>
    <xf numFmtId="0" fontId="18" fillId="0" borderId="0" xfId="1"/>
    <xf numFmtId="0" fontId="12" fillId="0" borderId="0" xfId="1" applyFont="1"/>
    <xf numFmtId="0" fontId="16" fillId="0" borderId="0" xfId="1" applyFont="1" applyAlignment="1">
      <alignment horizontal="center" vertical="center"/>
    </xf>
    <xf numFmtId="0" fontId="12" fillId="0" borderId="0" xfId="1" applyFont="1" applyAlignment="1">
      <alignment horizontal="left" vertical="center"/>
    </xf>
    <xf numFmtId="0" fontId="15" fillId="2" borderId="0" xfId="1" applyFont="1" applyFill="1" applyBorder="1" applyAlignment="1" applyProtection="1">
      <alignment horizontal="center" vertical="center"/>
      <protection locked="0"/>
    </xf>
    <xf numFmtId="0" fontId="14" fillId="0" borderId="9" xfId="1" applyFont="1" applyBorder="1" applyAlignment="1">
      <alignment vertical="center"/>
    </xf>
    <xf numFmtId="0" fontId="14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/>
    </xf>
    <xf numFmtId="0" fontId="12" fillId="0" borderId="0" xfId="1" applyFont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center" vertical="top"/>
    </xf>
    <xf numFmtId="0" fontId="11" fillId="0" borderId="0" xfId="0" applyFont="1"/>
    <xf numFmtId="0" fontId="11" fillId="0" borderId="0" xfId="0" applyFont="1" applyBorder="1" applyAlignment="1">
      <alignment vertical="top"/>
    </xf>
    <xf numFmtId="0" fontId="11" fillId="0" borderId="0" xfId="0" applyFont="1" applyBorder="1" applyAlignment="1">
      <alignment horizontal="justify" vertical="top"/>
    </xf>
    <xf numFmtId="0" fontId="0" fillId="0" borderId="0" xfId="0" applyFont="1" applyBorder="1" applyAlignment="1">
      <alignment horizontal="center" vertical="top"/>
    </xf>
    <xf numFmtId="0" fontId="0" fillId="0" borderId="0" xfId="0" applyFont="1" applyBorder="1" applyAlignment="1">
      <alignment vertical="top"/>
    </xf>
    <xf numFmtId="164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0" fillId="0" borderId="0" xfId="0" applyFont="1"/>
    <xf numFmtId="0" fontId="21" fillId="0" borderId="0" xfId="0" applyFont="1"/>
    <xf numFmtId="0" fontId="34" fillId="0" borderId="0" xfId="0" applyFont="1"/>
    <xf numFmtId="0" fontId="21" fillId="0" borderId="0" xfId="0" applyFont="1" applyAlignment="1">
      <alignment horizontal="center" vertical="center" wrapText="1"/>
    </xf>
    <xf numFmtId="49" fontId="26" fillId="3" borderId="0" xfId="2" applyNumberFormat="1" applyFont="1" applyFill="1" applyBorder="1" applyAlignment="1"/>
    <xf numFmtId="0" fontId="21" fillId="3" borderId="0" xfId="2" applyFont="1" applyFill="1" applyAlignment="1"/>
    <xf numFmtId="0" fontId="22" fillId="3" borderId="0" xfId="2" applyFont="1" applyFill="1" applyBorder="1" applyAlignment="1"/>
    <xf numFmtId="0" fontId="23" fillId="3" borderId="0" xfId="2" applyFont="1" applyFill="1" applyBorder="1" applyAlignment="1">
      <alignment horizontal="center"/>
    </xf>
    <xf numFmtId="0" fontId="22" fillId="3" borderId="0" xfId="2" applyFont="1" applyFill="1" applyAlignment="1"/>
    <xf numFmtId="0" fontId="22" fillId="3" borderId="18" xfId="2" applyFont="1" applyFill="1" applyBorder="1" applyAlignment="1"/>
    <xf numFmtId="0" fontId="23" fillId="3" borderId="17" xfId="2" applyFont="1" applyFill="1" applyBorder="1" applyAlignment="1">
      <alignment horizontal="center"/>
    </xf>
    <xf numFmtId="0" fontId="22" fillId="3" borderId="16" xfId="2" applyFont="1" applyFill="1" applyBorder="1" applyAlignment="1"/>
    <xf numFmtId="0" fontId="21" fillId="3" borderId="15" xfId="2" applyFont="1" applyFill="1" applyBorder="1" applyAlignment="1"/>
    <xf numFmtId="0" fontId="25" fillId="3" borderId="0" xfId="2" applyFont="1" applyFill="1" applyBorder="1" applyAlignment="1"/>
    <xf numFmtId="0" fontId="21" fillId="3" borderId="0" xfId="2" applyFont="1" applyFill="1" applyBorder="1" applyAlignment="1"/>
    <xf numFmtId="0" fontId="21" fillId="3" borderId="14" xfId="2" applyFont="1" applyFill="1" applyBorder="1" applyAlignment="1"/>
    <xf numFmtId="0" fontId="27" fillId="3" borderId="0" xfId="2" applyFont="1" applyFill="1" applyBorder="1" applyAlignment="1"/>
    <xf numFmtId="0" fontId="22" fillId="3" borderId="13" xfId="2" applyFont="1" applyFill="1" applyBorder="1" applyAlignment="1"/>
    <xf numFmtId="0" fontId="23" fillId="3" borderId="12" xfId="2" applyFont="1" applyFill="1" applyBorder="1" applyAlignment="1">
      <alignment horizontal="center"/>
    </xf>
    <xf numFmtId="0" fontId="31" fillId="3" borderId="12" xfId="2" applyFont="1" applyFill="1" applyBorder="1" applyAlignment="1">
      <alignment horizontal="center"/>
    </xf>
    <xf numFmtId="0" fontId="22" fillId="3" borderId="11" xfId="2" applyFont="1" applyFill="1" applyBorder="1" applyAlignment="1"/>
    <xf numFmtId="0" fontId="22" fillId="3" borderId="15" xfId="2" applyFont="1" applyFill="1" applyBorder="1" applyAlignment="1"/>
    <xf numFmtId="0" fontId="22" fillId="3" borderId="14" xfId="2" applyFont="1" applyFill="1" applyBorder="1" applyAlignment="1"/>
    <xf numFmtId="165" fontId="21" fillId="3" borderId="0" xfId="2" applyNumberFormat="1" applyFont="1" applyFill="1" applyBorder="1" applyAlignment="1">
      <alignment horizontal="center"/>
    </xf>
    <xf numFmtId="165" fontId="21" fillId="3" borderId="0" xfId="2" applyNumberFormat="1" applyFont="1" applyFill="1" applyBorder="1" applyAlignment="1"/>
    <xf numFmtId="0" fontId="26" fillId="3" borderId="0" xfId="2" applyFont="1" applyFill="1" applyAlignment="1">
      <alignment horizontal="center"/>
    </xf>
    <xf numFmtId="0" fontId="25" fillId="3" borderId="0" xfId="2" applyFont="1" applyFill="1" applyBorder="1" applyAlignment="1">
      <alignment horizontal="center"/>
    </xf>
    <xf numFmtId="0" fontId="25" fillId="3" borderId="0" xfId="2" applyFont="1" applyFill="1" applyBorder="1" applyAlignment="1">
      <alignment horizontal="left"/>
    </xf>
    <xf numFmtId="0" fontId="23" fillId="3" borderId="16" xfId="2" applyFont="1" applyFill="1" applyBorder="1" applyAlignment="1">
      <alignment horizontal="center"/>
    </xf>
    <xf numFmtId="0" fontId="25" fillId="3" borderId="15" xfId="2" applyFont="1" applyFill="1" applyBorder="1" applyAlignment="1"/>
    <xf numFmtId="0" fontId="30" fillId="3" borderId="0" xfId="2" applyFont="1" applyFill="1" applyBorder="1" applyAlignment="1"/>
    <xf numFmtId="0" fontId="27" fillId="3" borderId="0" xfId="2" applyFont="1" applyFill="1" applyAlignment="1"/>
    <xf numFmtId="0" fontId="25" fillId="3" borderId="7" xfId="2" applyFont="1" applyFill="1" applyBorder="1" applyAlignment="1"/>
    <xf numFmtId="0" fontId="23" fillId="3" borderId="13" xfId="2" applyFont="1" applyFill="1" applyBorder="1" applyAlignment="1">
      <alignment horizontal="center"/>
    </xf>
    <xf numFmtId="0" fontId="23" fillId="3" borderId="18" xfId="2" applyFont="1" applyFill="1" applyBorder="1" applyAlignment="1"/>
    <xf numFmtId="0" fontId="23" fillId="3" borderId="17" xfId="2" applyFont="1" applyFill="1" applyBorder="1" applyAlignment="1"/>
    <xf numFmtId="0" fontId="23" fillId="3" borderId="15" xfId="2" applyFont="1" applyFill="1" applyBorder="1" applyAlignment="1"/>
    <xf numFmtId="0" fontId="23" fillId="3" borderId="0" xfId="2" applyFont="1" applyFill="1" applyBorder="1" applyAlignment="1"/>
    <xf numFmtId="0" fontId="24" fillId="3" borderId="0" xfId="2" applyFont="1" applyFill="1" applyBorder="1" applyAlignment="1"/>
    <xf numFmtId="0" fontId="27" fillId="3" borderId="14" xfId="2" applyFont="1" applyFill="1" applyBorder="1" applyAlignment="1"/>
    <xf numFmtId="0" fontId="23" fillId="3" borderId="11" xfId="2" applyFont="1" applyFill="1" applyBorder="1" applyAlignment="1">
      <alignment horizontal="center"/>
    </xf>
    <xf numFmtId="0" fontId="23" fillId="3" borderId="13" xfId="2" applyFont="1" applyFill="1" applyBorder="1" applyAlignment="1"/>
    <xf numFmtId="0" fontId="23" fillId="3" borderId="12" xfId="2" applyFont="1" applyFill="1" applyBorder="1" applyAlignment="1"/>
    <xf numFmtId="0" fontId="29" fillId="3" borderId="0" xfId="2" applyFont="1" applyFill="1" applyBorder="1" applyAlignment="1">
      <alignment horizontal="left"/>
    </xf>
    <xf numFmtId="0" fontId="37" fillId="3" borderId="4" xfId="2" applyFont="1" applyFill="1" applyBorder="1" applyAlignment="1">
      <alignment horizontal="center"/>
    </xf>
    <xf numFmtId="0" fontId="37" fillId="3" borderId="0" xfId="2" applyFont="1" applyFill="1" applyBorder="1" applyAlignment="1">
      <alignment horizontal="center"/>
    </xf>
    <xf numFmtId="0" fontId="25" fillId="3" borderId="8" xfId="2" applyFont="1" applyFill="1" applyBorder="1" applyAlignment="1"/>
    <xf numFmtId="0" fontId="21" fillId="3" borderId="8" xfId="2" applyFont="1" applyFill="1" applyBorder="1" applyAlignment="1"/>
    <xf numFmtId="0" fontId="25" fillId="3" borderId="9" xfId="2" applyFont="1" applyFill="1" applyBorder="1" applyAlignment="1"/>
    <xf numFmtId="0" fontId="25" fillId="3" borderId="8" xfId="2" applyFont="1" applyFill="1" applyBorder="1" applyAlignment="1">
      <alignment horizontal="center"/>
    </xf>
    <xf numFmtId="0" fontId="25" fillId="3" borderId="0" xfId="2" applyFont="1" applyFill="1" applyAlignment="1"/>
    <xf numFmtId="0" fontId="35" fillId="3" borderId="0" xfId="2" applyFont="1" applyFill="1" applyAlignment="1"/>
    <xf numFmtId="0" fontId="25" fillId="3" borderId="14" xfId="2" applyFont="1" applyFill="1" applyBorder="1" applyAlignment="1"/>
    <xf numFmtId="0" fontId="40" fillId="3" borderId="7" xfId="2" applyFont="1" applyFill="1" applyBorder="1" applyAlignment="1"/>
    <xf numFmtId="0" fontId="40" fillId="3" borderId="10" xfId="2" applyFont="1" applyFill="1" applyBorder="1" applyAlignment="1"/>
    <xf numFmtId="0" fontId="1" fillId="0" borderId="0" xfId="0" applyNumberFormat="1" applyFont="1"/>
    <xf numFmtId="0" fontId="32" fillId="3" borderId="0" xfId="2" applyFont="1" applyFill="1" applyAlignment="1">
      <alignment horizontal="center"/>
    </xf>
    <xf numFmtId="0" fontId="1" fillId="0" borderId="0" xfId="0" applyFont="1" applyAlignment="1">
      <alignment horizontal="left"/>
    </xf>
    <xf numFmtId="0" fontId="21" fillId="3" borderId="0" xfId="2" applyFont="1" applyFill="1" applyBorder="1" applyAlignment="1"/>
    <xf numFmtId="0" fontId="9" fillId="0" borderId="0" xfId="0" applyFont="1" applyBorder="1" applyAlignment="1">
      <alignment horizontal="center"/>
    </xf>
    <xf numFmtId="0" fontId="40" fillId="3" borderId="0" xfId="2" applyFont="1" applyFill="1" applyBorder="1" applyAlignment="1"/>
    <xf numFmtId="0" fontId="21" fillId="3" borderId="8" xfId="2" applyFont="1" applyFill="1" applyBorder="1" applyAlignment="1">
      <alignment horizontal="center" vertical="center"/>
    </xf>
    <xf numFmtId="0" fontId="38" fillId="3" borderId="0" xfId="2" applyFont="1" applyFill="1" applyBorder="1" applyAlignment="1"/>
    <xf numFmtId="0" fontId="15" fillId="3" borderId="7" xfId="1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/>
    <xf numFmtId="0" fontId="1" fillId="0" borderId="0" xfId="0" applyFont="1" applyFill="1" applyAlignment="1">
      <alignment horizontal="left"/>
    </xf>
    <xf numFmtId="0" fontId="1" fillId="0" borderId="0" xfId="0" applyFont="1" applyFill="1"/>
    <xf numFmtId="0" fontId="0" fillId="0" borderId="22" xfId="0" applyBorder="1"/>
    <xf numFmtId="0" fontId="1" fillId="0" borderId="24" xfId="0" applyFont="1" applyFill="1" applyBorder="1" applyAlignment="1">
      <alignment horizontal="left"/>
    </xf>
    <xf numFmtId="0" fontId="1" fillId="0" borderId="24" xfId="0" applyFont="1" applyFill="1" applyBorder="1"/>
    <xf numFmtId="0" fontId="5" fillId="0" borderId="24" xfId="0" applyFont="1" applyFill="1" applyBorder="1" applyAlignment="1">
      <alignment horizontal="left"/>
    </xf>
    <xf numFmtId="0" fontId="5" fillId="0" borderId="24" xfId="0" applyFont="1" applyFill="1" applyBorder="1" applyAlignment="1">
      <alignment horizontal="center"/>
    </xf>
    <xf numFmtId="0" fontId="0" fillId="0" borderId="27" xfId="0" applyFill="1" applyBorder="1"/>
    <xf numFmtId="0" fontId="0" fillId="0" borderId="0" xfId="0" applyFill="1" applyBorder="1"/>
    <xf numFmtId="0" fontId="0" fillId="0" borderId="28" xfId="0" applyFill="1" applyBorder="1"/>
    <xf numFmtId="0" fontId="0" fillId="0" borderId="22" xfId="0" applyFill="1" applyBorder="1"/>
    <xf numFmtId="0" fontId="1" fillId="0" borderId="27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/>
    </xf>
    <xf numFmtId="0" fontId="5" fillId="0" borderId="27" xfId="0" applyFont="1" applyFill="1" applyBorder="1" applyAlignment="1">
      <alignment vertical="center"/>
    </xf>
    <xf numFmtId="0" fontId="0" fillId="0" borderId="0" xfId="0" applyBorder="1"/>
    <xf numFmtId="0" fontId="1" fillId="0" borderId="0" xfId="0" applyFont="1" applyBorder="1"/>
    <xf numFmtId="0" fontId="7" fillId="0" borderId="25" xfId="0" applyFont="1" applyBorder="1" applyAlignment="1">
      <alignment horizontal="left"/>
    </xf>
    <xf numFmtId="0" fontId="6" fillId="0" borderId="26" xfId="0" applyFont="1" applyBorder="1" applyAlignment="1">
      <alignment horizontal="left"/>
    </xf>
    <xf numFmtId="0" fontId="42" fillId="0" borderId="26" xfId="0" applyFont="1" applyBorder="1" applyAlignment="1">
      <alignment horizontal="left"/>
    </xf>
    <xf numFmtId="0" fontId="0" fillId="0" borderId="26" xfId="0" applyBorder="1"/>
    <xf numFmtId="0" fontId="0" fillId="0" borderId="23" xfId="0" applyBorder="1"/>
    <xf numFmtId="0" fontId="0" fillId="0" borderId="27" xfId="0" applyBorder="1"/>
    <xf numFmtId="0" fontId="0" fillId="0" borderId="28" xfId="0" applyBorder="1"/>
    <xf numFmtId="0" fontId="1" fillId="4" borderId="30" xfId="0" applyFont="1" applyFill="1" applyBorder="1"/>
    <xf numFmtId="0" fontId="5" fillId="0" borderId="27" xfId="0" applyFont="1" applyBorder="1" applyAlignment="1">
      <alignment horizontal="left"/>
    </xf>
    <xf numFmtId="0" fontId="0" fillId="0" borderId="0" xfId="0" applyBorder="1" applyAlignment="1">
      <alignment wrapText="1"/>
    </xf>
    <xf numFmtId="0" fontId="0" fillId="0" borderId="0" xfId="0" applyFont="1" applyBorder="1"/>
    <xf numFmtId="0" fontId="0" fillId="0" borderId="22" xfId="0" applyFont="1" applyBorder="1"/>
    <xf numFmtId="0" fontId="0" fillId="0" borderId="0" xfId="0" applyBorder="1" applyAlignment="1">
      <alignment horizontal="left"/>
    </xf>
    <xf numFmtId="0" fontId="1" fillId="4" borderId="31" xfId="0" applyFont="1" applyFill="1" applyBorder="1"/>
    <xf numFmtId="0" fontId="0" fillId="0" borderId="33" xfId="0" applyBorder="1"/>
    <xf numFmtId="0" fontId="0" fillId="0" borderId="34" xfId="0" applyBorder="1"/>
    <xf numFmtId="0" fontId="21" fillId="3" borderId="10" xfId="2" applyFont="1" applyFill="1" applyBorder="1" applyAlignment="1"/>
    <xf numFmtId="0" fontId="25" fillId="3" borderId="10" xfId="2" applyFont="1" applyFill="1" applyBorder="1" applyAlignment="1"/>
    <xf numFmtId="0" fontId="27" fillId="3" borderId="10" xfId="2" applyFont="1" applyFill="1" applyBorder="1" applyAlignment="1"/>
    <xf numFmtId="0" fontId="44" fillId="0" borderId="0" xfId="0" applyFont="1" applyFill="1" applyBorder="1" applyAlignment="1">
      <alignment horizontal="left" vertical="center"/>
    </xf>
    <xf numFmtId="0" fontId="43" fillId="0" borderId="0" xfId="0" applyFont="1" applyFill="1" applyBorder="1"/>
    <xf numFmtId="0" fontId="1" fillId="0" borderId="0" xfId="0" applyFont="1" applyBorder="1" applyProtection="1">
      <protection locked="0"/>
    </xf>
    <xf numFmtId="0" fontId="1" fillId="0" borderId="24" xfId="0" applyFont="1" applyBorder="1" applyProtection="1">
      <protection locked="0"/>
    </xf>
    <xf numFmtId="0" fontId="1" fillId="0" borderId="22" xfId="0" applyFont="1" applyBorder="1" applyProtection="1">
      <protection locked="0"/>
    </xf>
    <xf numFmtId="0" fontId="1" fillId="0" borderId="29" xfId="0" applyFont="1" applyBorder="1" applyProtection="1">
      <protection locked="0"/>
    </xf>
    <xf numFmtId="164" fontId="1" fillId="5" borderId="32" xfId="0" applyNumberFormat="1" applyFont="1" applyFill="1" applyBorder="1" applyAlignment="1" applyProtection="1">
      <alignment horizontal="left"/>
      <protection locked="0"/>
    </xf>
    <xf numFmtId="164" fontId="1" fillId="5" borderId="31" xfId="0" applyNumberFormat="1" applyFont="1" applyFill="1" applyBorder="1" applyAlignment="1" applyProtection="1">
      <alignment horizontal="left"/>
      <protection locked="0"/>
    </xf>
    <xf numFmtId="0" fontId="1" fillId="5" borderId="24" xfId="0" applyFont="1" applyFill="1" applyBorder="1" applyAlignment="1" applyProtection="1">
      <alignment horizontal="left"/>
      <protection locked="0"/>
    </xf>
    <xf numFmtId="0" fontId="1" fillId="5" borderId="31" xfId="0" applyFont="1" applyFill="1" applyBorder="1" applyProtection="1">
      <protection locked="0"/>
    </xf>
    <xf numFmtId="0" fontId="1" fillId="0" borderId="24" xfId="0" applyFont="1" applyBorder="1" applyAlignment="1" applyProtection="1">
      <alignment horizontal="left"/>
      <protection locked="0"/>
    </xf>
    <xf numFmtId="0" fontId="1" fillId="5" borderId="24" xfId="0" applyFont="1" applyFill="1" applyBorder="1" applyProtection="1">
      <protection locked="0"/>
    </xf>
    <xf numFmtId="0" fontId="5" fillId="5" borderId="24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1" fillId="0" borderId="0" xfId="0" applyFont="1" applyFill="1" applyBorder="1" applyProtection="1">
      <protection locked="0"/>
    </xf>
    <xf numFmtId="0" fontId="1" fillId="0" borderId="24" xfId="0" applyFont="1" applyFill="1" applyBorder="1" applyAlignment="1" applyProtection="1">
      <alignment horizontal="left"/>
      <protection locked="0"/>
    </xf>
    <xf numFmtId="0" fontId="1" fillId="0" borderId="24" xfId="0" applyFont="1" applyFill="1" applyBorder="1" applyProtection="1">
      <protection locked="0"/>
    </xf>
    <xf numFmtId="0" fontId="1" fillId="5" borderId="0" xfId="0" applyFont="1" applyFill="1" applyBorder="1" applyProtection="1">
      <protection locked="0"/>
    </xf>
    <xf numFmtId="0" fontId="1" fillId="0" borderId="22" xfId="0" applyFont="1" applyFill="1" applyBorder="1" applyProtection="1">
      <protection locked="0"/>
    </xf>
    <xf numFmtId="0" fontId="5" fillId="0" borderId="24" xfId="0" applyFont="1" applyBorder="1" applyAlignment="1" applyProtection="1">
      <alignment horizontal="left"/>
      <protection locked="0"/>
    </xf>
    <xf numFmtId="0" fontId="1" fillId="5" borderId="29" xfId="0" applyFont="1" applyFill="1" applyBorder="1" applyAlignment="1" applyProtection="1">
      <alignment horizontal="left"/>
      <protection locked="0"/>
    </xf>
    <xf numFmtId="49" fontId="1" fillId="0" borderId="23" xfId="0" applyNumberFormat="1" applyFont="1" applyFill="1" applyBorder="1" applyAlignment="1" applyProtection="1">
      <alignment horizontal="left"/>
      <protection locked="0"/>
    </xf>
    <xf numFmtId="49" fontId="1" fillId="0" borderId="24" xfId="0" applyNumberFormat="1" applyFont="1" applyBorder="1" applyAlignment="1" applyProtection="1">
      <alignment horizontal="left"/>
      <protection locked="0"/>
    </xf>
    <xf numFmtId="49" fontId="1" fillId="0" borderId="0" xfId="0" applyNumberFormat="1" applyFont="1" applyFill="1" applyBorder="1" applyAlignment="1" applyProtection="1">
      <alignment horizontal="left"/>
      <protection locked="0"/>
    </xf>
    <xf numFmtId="49" fontId="1" fillId="0" borderId="24" xfId="0" applyNumberFormat="1" applyFont="1" applyFill="1" applyBorder="1" applyAlignment="1" applyProtection="1">
      <alignment horizontal="left"/>
      <protection locked="0"/>
    </xf>
    <xf numFmtId="166" fontId="1" fillId="0" borderId="24" xfId="0" applyNumberFormat="1" applyFont="1" applyBorder="1" applyAlignment="1" applyProtection="1">
      <alignment horizontal="left"/>
      <protection locked="0"/>
    </xf>
    <xf numFmtId="0" fontId="15" fillId="3" borderId="7" xfId="1" applyFont="1" applyFill="1" applyBorder="1" applyAlignment="1" applyProtection="1">
      <alignment horizontal="left" vertical="center"/>
      <protection hidden="1"/>
    </xf>
    <xf numFmtId="165" fontId="21" fillId="3" borderId="0" xfId="2" applyNumberFormat="1" applyFont="1" applyFill="1" applyBorder="1" applyAlignment="1">
      <alignment horizontal="center"/>
    </xf>
    <xf numFmtId="0" fontId="21" fillId="3" borderId="0" xfId="2" applyFont="1" applyFill="1" applyBorder="1" applyAlignment="1"/>
    <xf numFmtId="0" fontId="45" fillId="3" borderId="0" xfId="2" applyFont="1" applyFill="1" applyBorder="1" applyAlignment="1">
      <alignment horizontal="center"/>
    </xf>
    <xf numFmtId="0" fontId="25" fillId="3" borderId="0" xfId="2" applyFont="1" applyFill="1" applyBorder="1" applyAlignment="1">
      <alignment horizontal="left" vertical="top"/>
    </xf>
    <xf numFmtId="0" fontId="22" fillId="3" borderId="12" xfId="2" applyFont="1" applyFill="1" applyBorder="1" applyAlignment="1"/>
    <xf numFmtId="0" fontId="23" fillId="3" borderId="35" xfId="2" applyFont="1" applyFill="1" applyBorder="1" applyAlignment="1">
      <alignment horizontal="center"/>
    </xf>
    <xf numFmtId="4" fontId="46" fillId="0" borderId="8" xfId="0" applyNumberFormat="1" applyFont="1" applyBorder="1" applyAlignment="1">
      <alignment horizontal="center" vertical="center"/>
    </xf>
    <xf numFmtId="0" fontId="47" fillId="0" borderId="8" xfId="0" applyFont="1" applyBorder="1" applyAlignment="1">
      <alignment horizontal="left" vertical="center"/>
    </xf>
    <xf numFmtId="4" fontId="47" fillId="0" borderId="8" xfId="0" applyNumberFormat="1" applyFont="1" applyBorder="1" applyAlignment="1">
      <alignment horizontal="center" vertical="center"/>
    </xf>
    <xf numFmtId="0" fontId="47" fillId="0" borderId="8" xfId="0" applyFont="1" applyFill="1" applyBorder="1" applyAlignment="1">
      <alignment vertical="center" wrapText="1"/>
    </xf>
    <xf numFmtId="0" fontId="47" fillId="0" borderId="8" xfId="0" applyFont="1" applyBorder="1" applyAlignment="1">
      <alignment horizontal="center" vertical="center"/>
    </xf>
    <xf numFmtId="0" fontId="47" fillId="0" borderId="8" xfId="0" applyFont="1" applyFill="1" applyBorder="1" applyAlignment="1">
      <alignment horizontal="left" vertical="center"/>
    </xf>
    <xf numFmtId="4" fontId="46" fillId="0" borderId="8" xfId="0" applyNumberFormat="1" applyFont="1" applyBorder="1" applyAlignment="1">
      <alignment horizontal="center"/>
    </xf>
    <xf numFmtId="0" fontId="47" fillId="0" borderId="8" xfId="0" applyFont="1" applyBorder="1" applyAlignment="1">
      <alignment wrapText="1"/>
    </xf>
    <xf numFmtId="2" fontId="47" fillId="0" borderId="8" xfId="0" applyNumberFormat="1" applyFont="1" applyBorder="1" applyAlignment="1">
      <alignment horizontal="center" vertical="center"/>
    </xf>
    <xf numFmtId="0" fontId="47" fillId="0" borderId="8" xfId="0" applyFont="1" applyBorder="1"/>
    <xf numFmtId="2" fontId="47" fillId="0" borderId="8" xfId="0" applyNumberFormat="1" applyFont="1" applyBorder="1"/>
    <xf numFmtId="0" fontId="2" fillId="0" borderId="8" xfId="0" applyFont="1" applyFill="1" applyBorder="1" applyAlignment="1">
      <alignment wrapText="1"/>
    </xf>
    <xf numFmtId="0" fontId="2" fillId="0" borderId="8" xfId="0" applyFont="1" applyFill="1" applyBorder="1" applyAlignment="1">
      <alignment horizontal="justify" vertical="center"/>
    </xf>
    <xf numFmtId="0" fontId="2" fillId="0" borderId="8" xfId="0" applyFont="1" applyFill="1" applyBorder="1" applyAlignment="1">
      <alignment vertical="center"/>
    </xf>
    <xf numFmtId="0" fontId="2" fillId="0" borderId="8" xfId="0" applyFont="1" applyFill="1" applyBorder="1" applyAlignment="1">
      <alignment vertical="center" wrapText="1"/>
    </xf>
    <xf numFmtId="165" fontId="21" fillId="3" borderId="0" xfId="2" applyNumberFormat="1" applyFont="1" applyFill="1" applyBorder="1" applyAlignment="1">
      <alignment horizontal="center"/>
    </xf>
    <xf numFmtId="0" fontId="21" fillId="3" borderId="0" xfId="2" applyFont="1" applyFill="1" applyBorder="1" applyAlignment="1"/>
    <xf numFmtId="0" fontId="25" fillId="3" borderId="7" xfId="2" applyFont="1" applyFill="1" applyBorder="1" applyAlignment="1">
      <alignment horizontal="left"/>
    </xf>
    <xf numFmtId="0" fontId="25" fillId="3" borderId="0" xfId="2" applyFont="1" applyFill="1" applyBorder="1" applyAlignment="1">
      <alignment horizontal="left"/>
    </xf>
    <xf numFmtId="0" fontId="21" fillId="3" borderId="13" xfId="2" applyFont="1" applyFill="1" applyBorder="1" applyAlignment="1"/>
    <xf numFmtId="0" fontId="25" fillId="3" borderId="12" xfId="2" applyFont="1" applyFill="1" applyBorder="1" applyAlignment="1">
      <alignment horizontal="left"/>
    </xf>
    <xf numFmtId="0" fontId="21" fillId="3" borderId="12" xfId="2" applyFont="1" applyFill="1" applyBorder="1" applyAlignment="1"/>
    <xf numFmtId="0" fontId="25" fillId="3" borderId="12" xfId="2" applyFont="1" applyFill="1" applyBorder="1" applyAlignment="1"/>
    <xf numFmtId="0" fontId="25" fillId="3" borderId="12" xfId="2" applyNumberFormat="1" applyFont="1" applyFill="1" applyBorder="1" applyAlignment="1">
      <alignment horizontal="left"/>
    </xf>
    <xf numFmtId="0" fontId="21" fillId="3" borderId="11" xfId="2" applyFont="1" applyFill="1" applyBorder="1" applyAlignment="1"/>
    <xf numFmtId="0" fontId="25" fillId="3" borderId="12" xfId="2" applyFont="1" applyFill="1" applyBorder="1" applyAlignment="1">
      <alignment horizontal="left" vertical="center"/>
    </xf>
    <xf numFmtId="0" fontId="29" fillId="3" borderId="12" xfId="2" applyFont="1" applyFill="1" applyBorder="1" applyAlignment="1">
      <alignment horizontal="left"/>
    </xf>
    <xf numFmtId="0" fontId="29" fillId="3" borderId="12" xfId="2" applyFont="1" applyFill="1" applyBorder="1" applyAlignment="1">
      <alignment horizontal="center"/>
    </xf>
    <xf numFmtId="0" fontId="29" fillId="3" borderId="17" xfId="2" applyFont="1" applyFill="1" applyBorder="1" applyAlignment="1">
      <alignment horizontal="left"/>
    </xf>
    <xf numFmtId="0" fontId="29" fillId="3" borderId="17" xfId="2" applyFont="1" applyFill="1" applyBorder="1" applyAlignment="1">
      <alignment horizontal="center"/>
    </xf>
    <xf numFmtId="0" fontId="23" fillId="3" borderId="14" xfId="2" applyFont="1" applyFill="1" applyBorder="1" applyAlignment="1">
      <alignment horizontal="center"/>
    </xf>
    <xf numFmtId="0" fontId="23" fillId="3" borderId="15" xfId="2" applyFont="1" applyFill="1" applyBorder="1" applyAlignment="1">
      <alignment horizontal="center"/>
    </xf>
    <xf numFmtId="0" fontId="23" fillId="3" borderId="19" xfId="2" applyFont="1" applyFill="1" applyBorder="1" applyAlignment="1">
      <alignment horizontal="center"/>
    </xf>
    <xf numFmtId="0" fontId="25" fillId="3" borderId="17" xfId="2" applyFont="1" applyFill="1" applyBorder="1" applyAlignment="1">
      <alignment horizontal="left"/>
    </xf>
    <xf numFmtId="0" fontId="1" fillId="0" borderId="37" xfId="0" applyFont="1" applyBorder="1"/>
    <xf numFmtId="0" fontId="0" fillId="0" borderId="37" xfId="0" applyBorder="1"/>
    <xf numFmtId="0" fontId="0" fillId="0" borderId="36" xfId="0" applyFont="1" applyBorder="1" applyProtection="1">
      <protection locked="0"/>
    </xf>
    <xf numFmtId="0" fontId="25" fillId="3" borderId="19" xfId="2" applyFont="1" applyFill="1" applyBorder="1" applyAlignment="1">
      <alignment horizontal="left"/>
    </xf>
    <xf numFmtId="0" fontId="1" fillId="4" borderId="32" xfId="0" applyFont="1" applyFill="1" applyBorder="1"/>
    <xf numFmtId="0" fontId="4" fillId="4" borderId="38" xfId="0" applyFont="1" applyFill="1" applyBorder="1" applyAlignment="1">
      <alignment horizontal="left" vertical="center"/>
    </xf>
    <xf numFmtId="0" fontId="1" fillId="4" borderId="29" xfId="0" applyFont="1" applyFill="1" applyBorder="1" applyAlignment="1">
      <alignment horizontal="left"/>
    </xf>
    <xf numFmtId="0" fontId="41" fillId="0" borderId="0" xfId="0" applyFont="1" applyAlignment="1">
      <alignment horizontal="left"/>
    </xf>
    <xf numFmtId="0" fontId="5" fillId="0" borderId="27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25" xfId="0" applyFont="1" applyBorder="1" applyAlignment="1">
      <alignment horizontal="left"/>
    </xf>
    <xf numFmtId="0" fontId="5" fillId="0" borderId="26" xfId="0" applyFont="1" applyBorder="1" applyAlignment="1">
      <alignment horizontal="left"/>
    </xf>
    <xf numFmtId="0" fontId="5" fillId="0" borderId="23" xfId="0" applyFont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1" fillId="0" borderId="25" xfId="0" applyFont="1" applyBorder="1" applyAlignment="1">
      <alignment horizontal="left"/>
    </xf>
    <xf numFmtId="0" fontId="1" fillId="0" borderId="26" xfId="0" applyFont="1" applyBorder="1" applyAlignment="1">
      <alignment horizontal="left"/>
    </xf>
    <xf numFmtId="0" fontId="1" fillId="0" borderId="23" xfId="0" applyFont="1" applyBorder="1" applyAlignment="1">
      <alignment horizontal="left"/>
    </xf>
    <xf numFmtId="0" fontId="41" fillId="0" borderId="25" xfId="0" applyFont="1" applyBorder="1" applyAlignment="1">
      <alignment horizontal="left"/>
    </xf>
    <xf numFmtId="0" fontId="41" fillId="0" borderId="26" xfId="0" applyFont="1" applyBorder="1" applyAlignment="1">
      <alignment horizontal="left"/>
    </xf>
    <xf numFmtId="0" fontId="41" fillId="0" borderId="23" xfId="0" applyFont="1" applyBorder="1" applyAlignment="1">
      <alignment horizontal="left"/>
    </xf>
    <xf numFmtId="0" fontId="1" fillId="0" borderId="1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0" fontId="14" fillId="0" borderId="9" xfId="1" applyFont="1" applyBorder="1" applyAlignment="1">
      <alignment horizontal="center" vertical="center"/>
    </xf>
    <xf numFmtId="0" fontId="15" fillId="2" borderId="7" xfId="1" applyFont="1" applyFill="1" applyBorder="1" applyAlignment="1" applyProtection="1">
      <alignment horizontal="left" vertical="center"/>
      <protection locked="0"/>
    </xf>
    <xf numFmtId="0" fontId="15" fillId="3" borderId="7" xfId="1" applyFont="1" applyFill="1" applyBorder="1" applyAlignment="1" applyProtection="1">
      <alignment horizontal="left" vertical="center"/>
      <protection hidden="1"/>
    </xf>
    <xf numFmtId="0" fontId="14" fillId="0" borderId="0" xfId="1" applyFont="1" applyAlignment="1">
      <alignment horizontal="center" vertical="center"/>
    </xf>
    <xf numFmtId="0" fontId="15" fillId="3" borderId="0" xfId="1" applyFont="1" applyFill="1" applyBorder="1" applyAlignment="1" applyProtection="1">
      <alignment horizontal="left" vertical="center"/>
      <protection hidden="1"/>
    </xf>
    <xf numFmtId="0" fontId="17" fillId="2" borderId="0" xfId="1" applyFont="1" applyFill="1" applyBorder="1" applyAlignment="1" applyProtection="1">
      <alignment horizontal="left" vertical="top" wrapText="1"/>
      <protection locked="0"/>
    </xf>
    <xf numFmtId="0" fontId="15" fillId="2" borderId="7" xfId="1" applyFont="1" applyFill="1" applyBorder="1" applyAlignment="1" applyProtection="1">
      <alignment horizontal="center" vertical="center"/>
      <protection locked="0"/>
    </xf>
    <xf numFmtId="164" fontId="15" fillId="3" borderId="7" xfId="1" applyNumberFormat="1" applyFont="1" applyFill="1" applyBorder="1" applyAlignment="1" applyProtection="1">
      <alignment horizontal="left" vertical="center"/>
      <protection hidden="1"/>
    </xf>
    <xf numFmtId="0" fontId="15" fillId="3" borderId="7" xfId="1" applyFont="1" applyFill="1" applyBorder="1" applyAlignment="1" applyProtection="1">
      <alignment horizontal="left"/>
      <protection hidden="1"/>
    </xf>
    <xf numFmtId="0" fontId="16" fillId="0" borderId="0" xfId="1" applyFont="1" applyAlignment="1">
      <alignment horizontal="center" vertical="center"/>
    </xf>
    <xf numFmtId="0" fontId="14" fillId="0" borderId="0" xfId="1" applyFont="1" applyAlignment="1">
      <alignment horizontal="left" vertical="top" wrapText="1"/>
    </xf>
    <xf numFmtId="0" fontId="14" fillId="0" borderId="0" xfId="1" applyFont="1" applyAlignment="1">
      <alignment horizontal="left" vertical="top"/>
    </xf>
    <xf numFmtId="0" fontId="15" fillId="0" borderId="0" xfId="1" applyFont="1" applyAlignment="1">
      <alignment horizontal="center" vertical="center"/>
    </xf>
    <xf numFmtId="0" fontId="17" fillId="3" borderId="0" xfId="1" applyFont="1" applyFill="1" applyBorder="1" applyAlignment="1" applyProtection="1">
      <alignment horizontal="left" vertical="top" wrapText="1"/>
      <protection hidden="1"/>
    </xf>
    <xf numFmtId="0" fontId="14" fillId="0" borderId="9" xfId="1" applyFont="1" applyBorder="1" applyAlignment="1">
      <alignment horizontal="center" vertical="top"/>
    </xf>
    <xf numFmtId="0" fontId="14" fillId="0" borderId="0" xfId="1" applyFont="1" applyAlignment="1">
      <alignment horizontal="center" vertical="center" wrapText="1"/>
    </xf>
    <xf numFmtId="0" fontId="15" fillId="2" borderId="10" xfId="1" applyFont="1" applyFill="1" applyBorder="1" applyAlignment="1" applyProtection="1">
      <alignment horizontal="center" vertical="center"/>
      <protection locked="0"/>
    </xf>
    <xf numFmtId="0" fontId="25" fillId="3" borderId="0" xfId="2" applyFont="1" applyFill="1" applyBorder="1" applyAlignment="1">
      <alignment horizontal="center"/>
    </xf>
    <xf numFmtId="0" fontId="25" fillId="3" borderId="0" xfId="2" applyFont="1" applyFill="1" applyAlignment="1">
      <alignment horizontal="center"/>
    </xf>
    <xf numFmtId="0" fontId="40" fillId="3" borderId="7" xfId="2" applyFont="1" applyFill="1" applyBorder="1" applyAlignment="1">
      <alignment horizontal="center"/>
    </xf>
    <xf numFmtId="0" fontId="40" fillId="3" borderId="10" xfId="2" applyFont="1" applyFill="1" applyBorder="1" applyAlignment="1">
      <alignment horizontal="center"/>
    </xf>
    <xf numFmtId="0" fontId="40" fillId="3" borderId="10" xfId="2" applyFont="1" applyFill="1" applyBorder="1" applyAlignment="1">
      <alignment horizontal="left"/>
    </xf>
    <xf numFmtId="0" fontId="25" fillId="3" borderId="7" xfId="2" applyNumberFormat="1" applyFont="1" applyFill="1" applyBorder="1" applyAlignment="1">
      <alignment horizontal="left"/>
    </xf>
    <xf numFmtId="0" fontId="25" fillId="3" borderId="7" xfId="2" applyFont="1" applyFill="1" applyBorder="1" applyAlignment="1">
      <alignment horizontal="left"/>
    </xf>
    <xf numFmtId="0" fontId="25" fillId="3" borderId="0" xfId="2" applyFont="1" applyFill="1" applyBorder="1" applyAlignment="1">
      <alignment horizontal="center" wrapText="1"/>
    </xf>
    <xf numFmtId="0" fontId="25" fillId="3" borderId="10" xfId="2" applyFont="1" applyFill="1" applyBorder="1" applyAlignment="1">
      <alignment horizontal="left"/>
    </xf>
    <xf numFmtId="164" fontId="4" fillId="0" borderId="7" xfId="0" applyNumberFormat="1" applyFont="1" applyBorder="1" applyAlignment="1">
      <alignment horizontal="left"/>
    </xf>
    <xf numFmtId="0" fontId="4" fillId="0" borderId="7" xfId="0" applyFont="1" applyBorder="1" applyAlignment="1">
      <alignment horizontal="left"/>
    </xf>
    <xf numFmtId="0" fontId="25" fillId="3" borderId="17" xfId="2" applyFont="1" applyFill="1" applyBorder="1" applyAlignment="1">
      <alignment horizontal="left" vertical="top" wrapText="1"/>
    </xf>
    <xf numFmtId="0" fontId="25" fillId="3" borderId="7" xfId="2" applyFont="1" applyFill="1" applyBorder="1" applyAlignment="1">
      <alignment horizontal="left" vertical="top" wrapText="1"/>
    </xf>
    <xf numFmtId="0" fontId="33" fillId="3" borderId="0" xfId="2" applyFont="1" applyFill="1" applyAlignment="1">
      <alignment horizontal="center"/>
    </xf>
    <xf numFmtId="0" fontId="39" fillId="3" borderId="0" xfId="2" applyFont="1" applyFill="1" applyAlignment="1">
      <alignment horizontal="center"/>
    </xf>
    <xf numFmtId="0" fontId="32" fillId="3" borderId="0" xfId="2" applyFont="1" applyFill="1" applyAlignment="1">
      <alignment horizontal="center"/>
    </xf>
    <xf numFmtId="0" fontId="25" fillId="3" borderId="7" xfId="2" applyFont="1" applyFill="1" applyBorder="1" applyAlignment="1">
      <alignment horizontal="left" wrapText="1"/>
    </xf>
    <xf numFmtId="0" fontId="40" fillId="3" borderId="7" xfId="2" applyFont="1" applyFill="1" applyBorder="1" applyAlignment="1">
      <alignment horizontal="left"/>
    </xf>
    <xf numFmtId="0" fontId="25" fillId="3" borderId="0" xfId="2" applyFont="1" applyFill="1" applyBorder="1" applyAlignment="1">
      <alignment horizontal="left"/>
    </xf>
    <xf numFmtId="0" fontId="24" fillId="3" borderId="0" xfId="2" applyFont="1" applyFill="1" applyBorder="1" applyAlignment="1">
      <alignment horizontal="center" vertical="top"/>
    </xf>
    <xf numFmtId="164" fontId="25" fillId="3" borderId="7" xfId="2" applyNumberFormat="1" applyFont="1" applyFill="1" applyBorder="1" applyAlignment="1">
      <alignment horizontal="left" wrapText="1"/>
    </xf>
    <xf numFmtId="165" fontId="21" fillId="3" borderId="0" xfId="2" applyNumberFormat="1" applyFont="1" applyFill="1" applyBorder="1" applyAlignment="1">
      <alignment horizontal="center"/>
    </xf>
    <xf numFmtId="49" fontId="26" fillId="3" borderId="0" xfId="2" applyNumberFormat="1" applyFont="1" applyFill="1" applyBorder="1" applyAlignment="1">
      <alignment horizontal="center"/>
    </xf>
    <xf numFmtId="0" fontId="36" fillId="3" borderId="7" xfId="2" applyFont="1" applyFill="1" applyBorder="1" applyAlignment="1">
      <alignment horizontal="left"/>
    </xf>
    <xf numFmtId="0" fontId="36" fillId="3" borderId="19" xfId="2" applyFont="1" applyFill="1" applyBorder="1" applyAlignment="1">
      <alignment horizontal="left"/>
    </xf>
    <xf numFmtId="0" fontId="28" fillId="3" borderId="0" xfId="2" applyFont="1" applyFill="1" applyBorder="1" applyAlignment="1">
      <alignment horizontal="center"/>
    </xf>
    <xf numFmtId="0" fontId="21" fillId="3" borderId="0" xfId="2" applyFont="1" applyFill="1" applyBorder="1" applyAlignment="1">
      <alignment horizontal="left"/>
    </xf>
    <xf numFmtId="0" fontId="21" fillId="3" borderId="0" xfId="2" applyFont="1" applyFill="1" applyBorder="1" applyAlignment="1"/>
    <xf numFmtId="0" fontId="21" fillId="3" borderId="0" xfId="2" applyFont="1" applyFill="1" applyBorder="1" applyAlignment="1">
      <alignment horizontal="center"/>
    </xf>
    <xf numFmtId="0" fontId="24" fillId="3" borderId="0" xfId="2" applyFont="1" applyFill="1" applyBorder="1" applyAlignment="1">
      <alignment horizontal="center"/>
    </xf>
    <xf numFmtId="0" fontId="40" fillId="3" borderId="21" xfId="2" applyFont="1" applyFill="1" applyBorder="1" applyAlignment="1">
      <alignment horizontal="center"/>
    </xf>
    <xf numFmtId="0" fontId="40" fillId="3" borderId="20" xfId="2" applyFont="1" applyFill="1" applyBorder="1" applyAlignment="1">
      <alignment horizontal="center"/>
    </xf>
    <xf numFmtId="0" fontId="25" fillId="3" borderId="7" xfId="2" applyFont="1" applyFill="1" applyBorder="1" applyAlignment="1">
      <alignment horizontal="center"/>
    </xf>
    <xf numFmtId="0" fontId="25" fillId="3" borderId="4" xfId="2" applyFont="1" applyFill="1" applyBorder="1" applyAlignment="1">
      <alignment horizontal="center"/>
    </xf>
    <xf numFmtId="165" fontId="21" fillId="3" borderId="0" xfId="2" applyNumberFormat="1" applyFont="1" applyFill="1" applyAlignment="1">
      <alignment horizontal="center"/>
    </xf>
    <xf numFmtId="0" fontId="21" fillId="3" borderId="3" xfId="2" applyFont="1" applyFill="1" applyBorder="1" applyAlignment="1">
      <alignment horizontal="center"/>
    </xf>
    <xf numFmtId="0" fontId="9" fillId="0" borderId="7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Скрытый!$L$21" lockText="1" noThreeD="1"/>
</file>

<file path=xl/ctrlProps/ctrlProp2.xml><?xml version="1.0" encoding="utf-8"?>
<formControlPr xmlns="http://schemas.microsoft.com/office/spreadsheetml/2009/9/main" objectType="Radio" checked="Checked" firstButton="1" fmlaLink="Скрытый!$I$3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Label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55</xdr:row>
          <xdr:rowOff>171450</xdr:rowOff>
        </xdr:from>
        <xdr:to>
          <xdr:col>2</xdr:col>
          <xdr:colOff>2705100</xdr:colOff>
          <xdr:row>57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xmlns="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ru-RU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Адрес совпадает с адресом абитуриента?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42</xdr:row>
          <xdr:rowOff>180975</xdr:rowOff>
        </xdr:from>
        <xdr:to>
          <xdr:col>2</xdr:col>
          <xdr:colOff>819150</xdr:colOff>
          <xdr:row>44</xdr:row>
          <xdr:rowOff>9525</xdr:rowOff>
        </xdr:to>
        <xdr:sp macro="" textlink="">
          <xdr:nvSpPr>
            <xdr:cNvPr id="1028" name="Option Button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xmlns="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43</xdr:row>
          <xdr:rowOff>0</xdr:rowOff>
        </xdr:from>
        <xdr:to>
          <xdr:col>3</xdr:col>
          <xdr:colOff>781050</xdr:colOff>
          <xdr:row>44</xdr:row>
          <xdr:rowOff>19050</xdr:rowOff>
        </xdr:to>
        <xdr:sp macro="" textlink="">
          <xdr:nvSpPr>
            <xdr:cNvPr id="1029" name="Option Butto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xmlns="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4</xdr:row>
          <xdr:rowOff>47625</xdr:rowOff>
        </xdr:from>
        <xdr:to>
          <xdr:col>18</xdr:col>
          <xdr:colOff>400050</xdr:colOff>
          <xdr:row>5</xdr:row>
          <xdr:rowOff>9525</xdr:rowOff>
        </xdr:to>
        <xdr:sp macro="" textlink="">
          <xdr:nvSpPr>
            <xdr:cNvPr id="5121" name="Label 1" hidden="1">
              <a:extLst>
                <a:ext uri="{63B3BB69-23CF-44E3-9099-C40C66FF867C}">
                  <a14:compatExt spid="_x0000_s5121"/>
                </a:ext>
                <a:ext uri="{FF2B5EF4-FFF2-40B4-BE49-F238E27FC236}">
                  <a16:creationId xmlns:a16="http://schemas.microsoft.com/office/drawing/2014/main" xmlns="" id="{00000000-0008-0000-0100-0000011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noFill/>
                </a14:hiddenFill>
              </a:ex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endParaRPr lang="ru-RU"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endParaRPr>
            </a:p>
            <a:p>
              <a:pPr algn="l" rtl="0">
                <a:defRPr sz="1000"/>
              </a:pPr>
              <a:endParaRPr lang="ru-RU"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endParaRPr>
            </a:p>
            <a:p>
              <a:pPr algn="l" rtl="0">
                <a:defRPr sz="1000"/>
              </a:pPr>
              <a:endParaRPr lang="ru-RU" sz="8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endParaRPr>
            </a:p>
          </xdr:txBody>
        </xdr:sp>
        <xdr:clientData/>
      </xdr:twoCellAnchor>
    </mc:Choice>
    <mc:Fallback/>
  </mc:AlternateContent>
  <xdr:twoCellAnchor>
    <xdr:from>
      <xdr:col>9</xdr:col>
      <xdr:colOff>714374</xdr:colOff>
      <xdr:row>2</xdr:row>
      <xdr:rowOff>0</xdr:rowOff>
    </xdr:from>
    <xdr:to>
      <xdr:col>12</xdr:col>
      <xdr:colOff>369094</xdr:colOff>
      <xdr:row>2</xdr:row>
      <xdr:rowOff>0</xdr:rowOff>
    </xdr:to>
    <xdr:cxnSp macro="">
      <xdr:nvCxnSpPr>
        <xdr:cNvPr id="3" name="Прямая соединительная линия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CxnSpPr/>
      </xdr:nvCxnSpPr>
      <xdr:spPr>
        <a:xfrm>
          <a:off x="6095999" y="381000"/>
          <a:ext cx="1588295" cy="0"/>
        </a:xfrm>
        <a:prstGeom prst="line">
          <a:avLst/>
        </a:prstGeom>
        <a:ln w="6350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83343</xdr:colOff>
      <xdr:row>3</xdr:row>
      <xdr:rowOff>160734</xdr:rowOff>
    </xdr:from>
    <xdr:to>
      <xdr:col>12</xdr:col>
      <xdr:colOff>386953</xdr:colOff>
      <xdr:row>3</xdr:row>
      <xdr:rowOff>160734</xdr:rowOff>
    </xdr:to>
    <xdr:cxnSp macro="">
      <xdr:nvCxnSpPr>
        <xdr:cNvPr id="4" name="Прямая соединительная линия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CxnSpPr/>
      </xdr:nvCxnSpPr>
      <xdr:spPr>
        <a:xfrm>
          <a:off x="6179343" y="732234"/>
          <a:ext cx="1522810" cy="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404813</xdr:colOff>
      <xdr:row>5</xdr:row>
      <xdr:rowOff>160734</xdr:rowOff>
    </xdr:from>
    <xdr:to>
      <xdr:col>12</xdr:col>
      <xdr:colOff>392906</xdr:colOff>
      <xdr:row>5</xdr:row>
      <xdr:rowOff>160734</xdr:rowOff>
    </xdr:to>
    <xdr:cxnSp macro="">
      <xdr:nvCxnSpPr>
        <xdr:cNvPr id="5" name="Прямая соединительная линия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CxnSpPr/>
      </xdr:nvCxnSpPr>
      <xdr:spPr>
        <a:xfrm>
          <a:off x="7110413" y="1113234"/>
          <a:ext cx="597693" cy="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398859</xdr:colOff>
      <xdr:row>6</xdr:row>
      <xdr:rowOff>154781</xdr:rowOff>
    </xdr:from>
    <xdr:to>
      <xdr:col>11</xdr:col>
      <xdr:colOff>333375</xdr:colOff>
      <xdr:row>6</xdr:row>
      <xdr:rowOff>154781</xdr:rowOff>
    </xdr:to>
    <xdr:cxnSp macro="">
      <xdr:nvCxnSpPr>
        <xdr:cNvPr id="6" name="Прямая соединительная линия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CxnSpPr/>
      </xdr:nvCxnSpPr>
      <xdr:spPr>
        <a:xfrm>
          <a:off x="5885259" y="1297781"/>
          <a:ext cx="1153716" cy="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130969</xdr:colOff>
      <xdr:row>5</xdr:row>
      <xdr:rowOff>0</xdr:rowOff>
    </xdr:from>
    <xdr:to>
      <xdr:col>5</xdr:col>
      <xdr:colOff>89297</xdr:colOff>
      <xdr:row>5</xdr:row>
      <xdr:rowOff>0</xdr:rowOff>
    </xdr:to>
    <xdr:cxnSp macro="">
      <xdr:nvCxnSpPr>
        <xdr:cNvPr id="7" name="Прямая соединительная линия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CxnSpPr/>
      </xdr:nvCxnSpPr>
      <xdr:spPr>
        <a:xfrm>
          <a:off x="648891" y="815578"/>
          <a:ext cx="1119187" cy="0"/>
        </a:xfrm>
        <a:prstGeom prst="line">
          <a:avLst/>
        </a:prstGeom>
        <a:ln w="63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5953</xdr:colOff>
      <xdr:row>5</xdr:row>
      <xdr:rowOff>160734</xdr:rowOff>
    </xdr:from>
    <xdr:to>
      <xdr:col>6</xdr:col>
      <xdr:colOff>309562</xdr:colOff>
      <xdr:row>5</xdr:row>
      <xdr:rowOff>160734</xdr:rowOff>
    </xdr:to>
    <xdr:cxnSp macro="">
      <xdr:nvCxnSpPr>
        <xdr:cNvPr id="9" name="Прямая соединительная линия 8">
          <a:extLst>
            <a:ext uri="{FF2B5EF4-FFF2-40B4-BE49-F238E27FC236}">
              <a16:creationId xmlns:a16="http://schemas.microsoft.com/office/drawing/2014/main" xmlns="" id="{00000000-0008-0000-0100-000009000000}"/>
            </a:ext>
          </a:extLst>
        </xdr:cNvPr>
        <xdr:cNvCxnSpPr/>
      </xdr:nvCxnSpPr>
      <xdr:spPr>
        <a:xfrm>
          <a:off x="255984" y="976312"/>
          <a:ext cx="208359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78398</xdr:colOff>
      <xdr:row>37</xdr:row>
      <xdr:rowOff>158259</xdr:rowOff>
    </xdr:from>
    <xdr:to>
      <xdr:col>29</xdr:col>
      <xdr:colOff>52754</xdr:colOff>
      <xdr:row>38</xdr:row>
      <xdr:rowOff>97448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660048" y="5930409"/>
          <a:ext cx="545856" cy="1487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700"/>
            <a:t>(цифрой)</a:t>
          </a:r>
          <a:endParaRPr lang="en-US" sz="600"/>
        </a:p>
      </xdr:txBody>
    </xdr:sp>
    <xdr:clientData/>
  </xdr:twoCellAnchor>
  <xdr:twoCellAnchor>
    <xdr:from>
      <xdr:col>22</xdr:col>
      <xdr:colOff>73269</xdr:colOff>
      <xdr:row>38</xdr:row>
      <xdr:rowOff>153865</xdr:rowOff>
    </xdr:from>
    <xdr:to>
      <xdr:col>34</xdr:col>
      <xdr:colOff>58615</xdr:colOff>
      <xdr:row>39</xdr:row>
      <xdr:rowOff>131883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4273794" y="5497390"/>
          <a:ext cx="2385646" cy="13994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ru-RU" sz="700"/>
            <a:t>(прописью в десятибальной системе)</a:t>
          </a:r>
          <a:endParaRPr lang="en-US" sz="6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ljon\Downloads\Telegram%20Desktop\zayavleniednevnoe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  <sheetName val="Лист1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/>
  <dimension ref="A1:T87"/>
  <sheetViews>
    <sheetView tabSelected="1" topLeftCell="A56" workbookViewId="0">
      <selection activeCell="C67" sqref="C67"/>
    </sheetView>
  </sheetViews>
  <sheetFormatPr defaultRowHeight="15" x14ac:dyDescent="0.25"/>
  <cols>
    <col min="2" max="2" width="44.140625" customWidth="1"/>
    <col min="3" max="3" width="43.5703125" style="3" customWidth="1"/>
    <col min="4" max="4" width="25" style="3" customWidth="1"/>
    <col min="5" max="5" width="24.5703125" customWidth="1"/>
    <col min="6" max="6" width="21.7109375" customWidth="1"/>
    <col min="7" max="7" width="20.7109375" customWidth="1"/>
  </cols>
  <sheetData>
    <row r="1" spans="1:20" ht="22.5" customHeight="1" x14ac:dyDescent="0.4">
      <c r="A1" s="242" t="s">
        <v>83</v>
      </c>
      <c r="B1" s="242"/>
      <c r="C1" s="242"/>
      <c r="D1" s="67"/>
    </row>
    <row r="2" spans="1:20" ht="17.25" customHeight="1" x14ac:dyDescent="0.4">
      <c r="A2" s="15"/>
      <c r="B2" s="149"/>
      <c r="C2" s="150"/>
      <c r="D2" s="151" t="s">
        <v>359</v>
      </c>
      <c r="E2" s="152" t="s">
        <v>360</v>
      </c>
      <c r="F2" s="153" t="s">
        <v>361</v>
      </c>
    </row>
    <row r="3" spans="1:20" x14ac:dyDescent="0.25">
      <c r="A3" s="16"/>
      <c r="B3" s="154" t="s">
        <v>3</v>
      </c>
      <c r="C3" s="170" t="s">
        <v>343</v>
      </c>
      <c r="D3" s="170" t="s">
        <v>354</v>
      </c>
      <c r="E3" s="170" t="s">
        <v>363</v>
      </c>
      <c r="F3" s="171" t="s">
        <v>347</v>
      </c>
    </row>
    <row r="4" spans="1:20" x14ac:dyDescent="0.25">
      <c r="A4" s="16"/>
      <c r="B4" s="154" t="s">
        <v>4</v>
      </c>
      <c r="C4" s="170" t="s">
        <v>344</v>
      </c>
      <c r="D4" s="170" t="s">
        <v>355</v>
      </c>
      <c r="E4" s="170" t="s">
        <v>364</v>
      </c>
      <c r="F4" s="171" t="s">
        <v>348</v>
      </c>
    </row>
    <row r="5" spans="1:20" x14ac:dyDescent="0.25">
      <c r="A5" s="16"/>
      <c r="B5" s="155" t="s">
        <v>5</v>
      </c>
      <c r="C5" s="172" t="s">
        <v>345</v>
      </c>
      <c r="D5" s="172" t="s">
        <v>362</v>
      </c>
      <c r="E5" s="172" t="s">
        <v>365</v>
      </c>
      <c r="F5" s="173" t="s">
        <v>349</v>
      </c>
    </row>
    <row r="6" spans="1:20" x14ac:dyDescent="0.25">
      <c r="A6" s="16"/>
      <c r="E6" s="3"/>
      <c r="F6" s="3"/>
    </row>
    <row r="7" spans="1:20" x14ac:dyDescent="0.25">
      <c r="A7" s="16"/>
      <c r="B7" s="163" t="s">
        <v>232</v>
      </c>
      <c r="C7" s="189" t="s">
        <v>389</v>
      </c>
      <c r="D7" s="63"/>
      <c r="E7" s="3"/>
    </row>
    <row r="8" spans="1:20" x14ac:dyDescent="0.25">
      <c r="A8" s="16"/>
      <c r="B8" s="164" t="s">
        <v>306</v>
      </c>
      <c r="C8" s="174" t="s">
        <v>308</v>
      </c>
      <c r="D8" s="63"/>
      <c r="E8" s="3"/>
    </row>
    <row r="9" spans="1:20" x14ac:dyDescent="0.25">
      <c r="A9" s="16"/>
      <c r="B9" s="164" t="s">
        <v>233</v>
      </c>
      <c r="C9" s="175" t="s">
        <v>218</v>
      </c>
      <c r="D9" s="63"/>
      <c r="E9" s="3"/>
    </row>
    <row r="10" spans="1:20" x14ac:dyDescent="0.25">
      <c r="A10" s="16"/>
      <c r="B10" s="164" t="s">
        <v>11</v>
      </c>
      <c r="C10" s="162" t="s">
        <v>12</v>
      </c>
    </row>
    <row r="11" spans="1:20" x14ac:dyDescent="0.25">
      <c r="A11" s="16"/>
      <c r="B11" s="164" t="s">
        <v>7</v>
      </c>
      <c r="C11" s="176" t="s">
        <v>222</v>
      </c>
    </row>
    <row r="12" spans="1:20" ht="15.75" customHeight="1" x14ac:dyDescent="0.25">
      <c r="A12" s="16"/>
      <c r="B12" s="164" t="s">
        <v>6</v>
      </c>
      <c r="C12" s="177" t="s">
        <v>407</v>
      </c>
      <c r="D12" s="2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</row>
    <row r="13" spans="1:20" x14ac:dyDescent="0.25">
      <c r="A13" s="16"/>
      <c r="B13" s="164" t="s">
        <v>9</v>
      </c>
      <c r="C13" s="239" t="str">
        <f>VLOOKUP(C12,Скрытый!A3:C119,3,0)</f>
        <v>Биолог. Преподаватель биологии и химии</v>
      </c>
    </row>
    <row r="14" spans="1:20" ht="15" customHeight="1" x14ac:dyDescent="0.25">
      <c r="A14" s="16"/>
      <c r="B14" s="155" t="s">
        <v>10</v>
      </c>
      <c r="C14" s="241">
        <f>VLOOKUP(C12,Скрытый!A2:C119,2,0)</f>
        <v>4</v>
      </c>
      <c r="D14" s="133"/>
    </row>
    <row r="15" spans="1:20" ht="15.75" hidden="1" x14ac:dyDescent="0.25">
      <c r="A15" s="16"/>
      <c r="B15" s="154" t="s">
        <v>23</v>
      </c>
      <c r="C15" s="240">
        <f>VLOOKUP(C12,Скрытый!A1:E119,4,0)</f>
        <v>2780</v>
      </c>
      <c r="D15" s="168">
        <f>VLOOKUP(C12,Скрытый!A1:F119,6,0)</f>
        <v>1412.5</v>
      </c>
    </row>
    <row r="16" spans="1:20" hidden="1" x14ac:dyDescent="0.25">
      <c r="A16" s="16"/>
      <c r="B16" s="155" t="s">
        <v>379</v>
      </c>
      <c r="C16" s="156" t="str">
        <f>VLOOKUP(C12,Скрытый!A1:E119,5,0)</f>
        <v>две тысячи семьсот восемьдесят</v>
      </c>
      <c r="D16" s="169" t="str">
        <f>VLOOKUP(C12,Скрытый!A1:G119,7,0)</f>
        <v>одна тысяча четыреста двенадцать 50 копеек</v>
      </c>
    </row>
    <row r="17" spans="1:4" x14ac:dyDescent="0.25">
      <c r="A17" s="16"/>
      <c r="D17" s="134"/>
    </row>
    <row r="18" spans="1:4" ht="19.5" customHeight="1" x14ac:dyDescent="0.3">
      <c r="A18" s="252" t="s">
        <v>28</v>
      </c>
      <c r="B18" s="253"/>
      <c r="C18" s="254"/>
      <c r="D18" s="66"/>
    </row>
    <row r="19" spans="1:4" ht="15.75" x14ac:dyDescent="0.25">
      <c r="A19" s="157"/>
      <c r="B19" s="147" t="s">
        <v>310</v>
      </c>
      <c r="C19" s="178" t="s">
        <v>312</v>
      </c>
      <c r="D19" s="65"/>
    </row>
    <row r="20" spans="1:4" x14ac:dyDescent="0.25">
      <c r="A20" s="154"/>
      <c r="B20" s="147" t="s">
        <v>29</v>
      </c>
      <c r="C20" s="178">
        <v>224022</v>
      </c>
      <c r="D20" s="65"/>
    </row>
    <row r="21" spans="1:4" x14ac:dyDescent="0.25">
      <c r="A21" s="154"/>
      <c r="B21" s="147" t="s">
        <v>30</v>
      </c>
      <c r="C21" s="171" t="s">
        <v>33</v>
      </c>
    </row>
    <row r="22" spans="1:4" x14ac:dyDescent="0.25">
      <c r="A22" s="154"/>
      <c r="B22" s="147" t="s">
        <v>31</v>
      </c>
      <c r="C22" s="171" t="s">
        <v>34</v>
      </c>
    </row>
    <row r="23" spans="1:4" x14ac:dyDescent="0.25">
      <c r="A23" s="154"/>
      <c r="B23" s="147" t="s">
        <v>49</v>
      </c>
      <c r="C23" s="179" t="s">
        <v>39</v>
      </c>
    </row>
    <row r="24" spans="1:4" x14ac:dyDescent="0.25">
      <c r="A24" s="154"/>
      <c r="B24" s="147" t="s">
        <v>32</v>
      </c>
      <c r="C24" s="171" t="s">
        <v>35</v>
      </c>
    </row>
    <row r="25" spans="1:4" x14ac:dyDescent="0.25">
      <c r="A25" s="155"/>
      <c r="B25" s="135" t="s">
        <v>61</v>
      </c>
      <c r="C25" s="173" t="s">
        <v>395</v>
      </c>
    </row>
    <row r="27" spans="1:4" ht="19.5" customHeight="1" x14ac:dyDescent="0.3">
      <c r="A27" s="252" t="s">
        <v>62</v>
      </c>
      <c r="B27" s="253"/>
      <c r="C27" s="254"/>
      <c r="D27" s="66"/>
    </row>
    <row r="28" spans="1:4" ht="15.75" customHeight="1" x14ac:dyDescent="0.25">
      <c r="A28" s="157"/>
      <c r="B28" s="158" t="s">
        <v>338</v>
      </c>
      <c r="C28" s="180" t="s">
        <v>243</v>
      </c>
      <c r="D28" s="66"/>
    </row>
    <row r="29" spans="1:4" ht="15.75" x14ac:dyDescent="0.25">
      <c r="A29" s="157"/>
      <c r="B29" s="147" t="s">
        <v>311</v>
      </c>
      <c r="C29" s="178" t="s">
        <v>309</v>
      </c>
      <c r="D29" s="65"/>
    </row>
    <row r="30" spans="1:4" x14ac:dyDescent="0.25">
      <c r="A30" s="154"/>
      <c r="B30" s="147" t="s">
        <v>63</v>
      </c>
      <c r="C30" s="171" t="s">
        <v>68</v>
      </c>
    </row>
    <row r="31" spans="1:4" x14ac:dyDescent="0.25">
      <c r="A31" s="154"/>
      <c r="B31" s="147" t="s">
        <v>64</v>
      </c>
      <c r="C31" s="171" t="s">
        <v>69</v>
      </c>
    </row>
    <row r="32" spans="1:4" x14ac:dyDescent="0.25">
      <c r="A32" s="154"/>
      <c r="B32" s="147" t="s">
        <v>65</v>
      </c>
      <c r="C32" s="190" t="s">
        <v>394</v>
      </c>
      <c r="D32" s="65"/>
    </row>
    <row r="33" spans="1:5" x14ac:dyDescent="0.25">
      <c r="A33" s="154"/>
      <c r="B33" s="147" t="s">
        <v>71</v>
      </c>
      <c r="C33" s="178" t="s">
        <v>74</v>
      </c>
      <c r="D33" s="65"/>
    </row>
    <row r="34" spans="1:5" x14ac:dyDescent="0.25">
      <c r="A34" s="154"/>
      <c r="B34" s="147" t="s">
        <v>66</v>
      </c>
      <c r="C34" s="190" t="s">
        <v>73</v>
      </c>
      <c r="D34" s="13"/>
    </row>
    <row r="35" spans="1:5" x14ac:dyDescent="0.25">
      <c r="A35" s="155"/>
      <c r="B35" s="135" t="s">
        <v>67</v>
      </c>
      <c r="C35" s="173" t="s">
        <v>70</v>
      </c>
    </row>
    <row r="37" spans="1:5" x14ac:dyDescent="0.25">
      <c r="A37" s="249" t="s">
        <v>76</v>
      </c>
      <c r="B37" s="250"/>
      <c r="C37" s="251"/>
      <c r="D37" s="65"/>
    </row>
    <row r="38" spans="1:5" x14ac:dyDescent="0.25">
      <c r="A38" s="154"/>
      <c r="B38" s="147" t="s">
        <v>79</v>
      </c>
      <c r="C38" s="171" t="s">
        <v>81</v>
      </c>
    </row>
    <row r="39" spans="1:5" x14ac:dyDescent="0.25">
      <c r="A39" s="155"/>
      <c r="B39" s="135" t="s">
        <v>80</v>
      </c>
      <c r="C39" s="173" t="s">
        <v>82</v>
      </c>
    </row>
    <row r="40" spans="1:5" x14ac:dyDescent="0.25">
      <c r="E40" s="23"/>
    </row>
    <row r="41" spans="1:5" x14ac:dyDescent="0.25">
      <c r="A41" s="147"/>
      <c r="B41" s="147"/>
      <c r="C41" s="148"/>
      <c r="D41" s="148"/>
    </row>
    <row r="42" spans="1:5" x14ac:dyDescent="0.25">
      <c r="A42" s="255" t="s">
        <v>387</v>
      </c>
      <c r="B42" s="256"/>
      <c r="C42" s="256"/>
      <c r="D42" s="257"/>
    </row>
    <row r="43" spans="1:5" x14ac:dyDescent="0.25">
      <c r="A43" s="144"/>
      <c r="B43" s="145"/>
      <c r="C43" s="181" t="s">
        <v>352</v>
      </c>
      <c r="D43" s="183" t="s">
        <v>353</v>
      </c>
    </row>
    <row r="44" spans="1:5" x14ac:dyDescent="0.25">
      <c r="A44" s="144"/>
      <c r="B44" s="145"/>
      <c r="C44" s="145"/>
      <c r="D44" s="136"/>
    </row>
    <row r="45" spans="1:5" x14ac:dyDescent="0.25">
      <c r="A45" s="140"/>
      <c r="B45" s="141" t="s">
        <v>3</v>
      </c>
      <c r="C45" s="182" t="s">
        <v>343</v>
      </c>
      <c r="D45" s="184" t="s">
        <v>354</v>
      </c>
    </row>
    <row r="46" spans="1:5" x14ac:dyDescent="0.25">
      <c r="A46" s="140"/>
      <c r="B46" s="141" t="s">
        <v>4</v>
      </c>
      <c r="C46" s="182" t="s">
        <v>344</v>
      </c>
      <c r="D46" s="184" t="s">
        <v>355</v>
      </c>
    </row>
    <row r="47" spans="1:5" x14ac:dyDescent="0.25">
      <c r="A47" s="140"/>
      <c r="B47" s="141" t="s">
        <v>5</v>
      </c>
      <c r="C47" s="182" t="s">
        <v>345</v>
      </c>
      <c r="D47" s="184" t="s">
        <v>356</v>
      </c>
    </row>
    <row r="48" spans="1:5" x14ac:dyDescent="0.25">
      <c r="A48" s="140"/>
      <c r="B48" s="141"/>
      <c r="C48" s="132"/>
      <c r="D48" s="137"/>
    </row>
    <row r="49" spans="1:4" ht="15.75" x14ac:dyDescent="0.25">
      <c r="A49" s="243" t="s">
        <v>366</v>
      </c>
      <c r="B49" s="244"/>
      <c r="C49" s="244"/>
      <c r="D49" s="138"/>
    </row>
    <row r="50" spans="1:4" x14ac:dyDescent="0.25">
      <c r="A50" s="140"/>
      <c r="B50" s="141" t="s">
        <v>63</v>
      </c>
      <c r="C50" s="182" t="s">
        <v>68</v>
      </c>
      <c r="D50" s="182" t="s">
        <v>68</v>
      </c>
    </row>
    <row r="51" spans="1:4" x14ac:dyDescent="0.25">
      <c r="A51" s="140"/>
      <c r="B51" s="141" t="s">
        <v>64</v>
      </c>
      <c r="C51" s="182" t="s">
        <v>87</v>
      </c>
      <c r="D51" s="184" t="s">
        <v>380</v>
      </c>
    </row>
    <row r="52" spans="1:4" x14ac:dyDescent="0.25">
      <c r="A52" s="140"/>
      <c r="B52" s="141" t="s">
        <v>65</v>
      </c>
      <c r="C52" s="191" t="s">
        <v>396</v>
      </c>
      <c r="D52" s="192" t="s">
        <v>397</v>
      </c>
    </row>
    <row r="53" spans="1:4" x14ac:dyDescent="0.25">
      <c r="A53" s="140"/>
      <c r="B53" s="141" t="s">
        <v>71</v>
      </c>
      <c r="C53" s="181" t="s">
        <v>88</v>
      </c>
      <c r="D53" s="183" t="s">
        <v>381</v>
      </c>
    </row>
    <row r="54" spans="1:4" x14ac:dyDescent="0.25">
      <c r="A54" s="140"/>
      <c r="B54" s="141" t="s">
        <v>66</v>
      </c>
      <c r="C54" s="191" t="s">
        <v>89</v>
      </c>
      <c r="D54" s="192" t="s">
        <v>382</v>
      </c>
    </row>
    <row r="55" spans="1:4" x14ac:dyDescent="0.25">
      <c r="A55" s="140"/>
      <c r="B55" s="141" t="s">
        <v>67</v>
      </c>
      <c r="C55" s="182" t="s">
        <v>90</v>
      </c>
      <c r="D55" s="184" t="s">
        <v>383</v>
      </c>
    </row>
    <row r="56" spans="1:4" x14ac:dyDescent="0.25">
      <c r="A56" s="140"/>
      <c r="B56" s="141"/>
      <c r="C56" s="132"/>
      <c r="D56" s="137"/>
    </row>
    <row r="57" spans="1:4" ht="15.75" x14ac:dyDescent="0.25">
      <c r="A57" s="146" t="s">
        <v>28</v>
      </c>
      <c r="B57" s="248"/>
      <c r="C57" s="248"/>
      <c r="D57" s="139"/>
    </row>
    <row r="58" spans="1:4" x14ac:dyDescent="0.25">
      <c r="A58" s="140"/>
      <c r="B58" s="141" t="s">
        <v>29</v>
      </c>
      <c r="C58" s="183">
        <v>224111</v>
      </c>
      <c r="D58" s="183">
        <v>726542</v>
      </c>
    </row>
    <row r="59" spans="1:4" x14ac:dyDescent="0.25">
      <c r="A59" s="140"/>
      <c r="B59" s="141" t="s">
        <v>30</v>
      </c>
      <c r="C59" s="184" t="s">
        <v>384</v>
      </c>
      <c r="D59" s="184" t="s">
        <v>384</v>
      </c>
    </row>
    <row r="60" spans="1:4" x14ac:dyDescent="0.25">
      <c r="A60" s="140"/>
      <c r="B60" s="141" t="s">
        <v>31</v>
      </c>
      <c r="C60" s="184" t="s">
        <v>385</v>
      </c>
      <c r="D60" s="184" t="s">
        <v>385</v>
      </c>
    </row>
    <row r="61" spans="1:4" x14ac:dyDescent="0.25">
      <c r="A61" s="140"/>
      <c r="B61" s="141" t="s">
        <v>49</v>
      </c>
      <c r="C61" s="185" t="s">
        <v>39</v>
      </c>
      <c r="D61" s="185" t="s">
        <v>39</v>
      </c>
    </row>
    <row r="62" spans="1:4" x14ac:dyDescent="0.25">
      <c r="A62" s="140"/>
      <c r="B62" s="141" t="s">
        <v>32</v>
      </c>
      <c r="C62" s="184" t="s">
        <v>35</v>
      </c>
      <c r="D62" s="184" t="s">
        <v>35</v>
      </c>
    </row>
    <row r="63" spans="1:4" x14ac:dyDescent="0.25">
      <c r="A63" s="142"/>
      <c r="B63" s="143" t="s">
        <v>61</v>
      </c>
      <c r="C63" s="186" t="s">
        <v>388</v>
      </c>
      <c r="D63" s="186" t="s">
        <v>386</v>
      </c>
    </row>
    <row r="65" spans="1:4" ht="15.75" x14ac:dyDescent="0.25">
      <c r="A65" s="245" t="s">
        <v>277</v>
      </c>
      <c r="B65" s="246"/>
      <c r="C65" s="247"/>
      <c r="D65" s="66"/>
    </row>
    <row r="66" spans="1:4" x14ac:dyDescent="0.25">
      <c r="A66" s="154"/>
      <c r="B66" s="159" t="s">
        <v>313</v>
      </c>
      <c r="C66" s="190">
        <v>2020</v>
      </c>
      <c r="D66" s="65"/>
    </row>
    <row r="67" spans="1:4" x14ac:dyDescent="0.25">
      <c r="A67" s="154"/>
      <c r="B67" s="159" t="s">
        <v>314</v>
      </c>
      <c r="C67" s="176" t="s">
        <v>357</v>
      </c>
      <c r="D67" s="65"/>
    </row>
    <row r="68" spans="1:4" x14ac:dyDescent="0.25">
      <c r="A68" s="154"/>
      <c r="B68" s="159" t="s">
        <v>358</v>
      </c>
      <c r="C68" s="178"/>
      <c r="D68" s="125"/>
    </row>
    <row r="69" spans="1:4" ht="21.75" customHeight="1" x14ac:dyDescent="0.25">
      <c r="A69" s="154"/>
      <c r="B69" s="159" t="s">
        <v>315</v>
      </c>
      <c r="C69" s="178" t="s">
        <v>342</v>
      </c>
      <c r="D69" s="65"/>
    </row>
    <row r="70" spans="1:4" x14ac:dyDescent="0.25">
      <c r="A70" s="155"/>
      <c r="B70" s="160" t="s">
        <v>316</v>
      </c>
      <c r="C70" s="188" t="s">
        <v>300</v>
      </c>
      <c r="D70" s="65"/>
    </row>
    <row r="71" spans="1:4" x14ac:dyDescent="0.25">
      <c r="B71" s="68"/>
      <c r="C71" s="64"/>
      <c r="D71" s="65"/>
    </row>
    <row r="72" spans="1:4" ht="15.75" x14ac:dyDescent="0.25">
      <c r="A72" s="245" t="s">
        <v>272</v>
      </c>
      <c r="B72" s="246"/>
      <c r="C72" s="247"/>
      <c r="D72" s="66"/>
    </row>
    <row r="73" spans="1:4" ht="15.75" x14ac:dyDescent="0.25">
      <c r="A73" s="157"/>
      <c r="B73" s="147" t="s">
        <v>319</v>
      </c>
      <c r="C73" s="187" t="s">
        <v>243</v>
      </c>
      <c r="D73" s="66"/>
    </row>
    <row r="74" spans="1:4" x14ac:dyDescent="0.25">
      <c r="A74" s="155"/>
      <c r="B74" s="135" t="s">
        <v>320</v>
      </c>
      <c r="C74" s="173" t="s">
        <v>34</v>
      </c>
    </row>
    <row r="75" spans="1:4" x14ac:dyDescent="0.25">
      <c r="A75" s="147"/>
      <c r="B75" s="147"/>
      <c r="C75" s="170"/>
    </row>
    <row r="76" spans="1:4" x14ac:dyDescent="0.25">
      <c r="A76" s="235" t="s">
        <v>403</v>
      </c>
      <c r="B76" s="236"/>
      <c r="C76" s="237" t="s">
        <v>404</v>
      </c>
    </row>
    <row r="77" spans="1:4" x14ac:dyDescent="0.25">
      <c r="D77"/>
    </row>
    <row r="78" spans="1:4" ht="15.75" x14ac:dyDescent="0.25">
      <c r="A78" s="245" t="s">
        <v>321</v>
      </c>
      <c r="B78" s="246"/>
      <c r="C78" s="247"/>
      <c r="D78"/>
    </row>
    <row r="79" spans="1:4" x14ac:dyDescent="0.25">
      <c r="A79" s="154"/>
      <c r="B79" s="161" t="s">
        <v>322</v>
      </c>
      <c r="C79" s="176" t="s">
        <v>328</v>
      </c>
      <c r="D79"/>
    </row>
    <row r="80" spans="1:4" x14ac:dyDescent="0.25">
      <c r="A80" s="154"/>
      <c r="B80" s="161" t="s">
        <v>323</v>
      </c>
      <c r="C80" s="178">
        <v>100</v>
      </c>
      <c r="D80"/>
    </row>
    <row r="81" spans="1:8" x14ac:dyDescent="0.25">
      <c r="A81" s="154"/>
      <c r="B81" s="161" t="s">
        <v>324</v>
      </c>
      <c r="C81" s="176" t="s">
        <v>335</v>
      </c>
      <c r="D81"/>
    </row>
    <row r="82" spans="1:8" x14ac:dyDescent="0.25">
      <c r="A82" s="154"/>
      <c r="B82" s="161" t="s">
        <v>323</v>
      </c>
      <c r="C82" s="178">
        <v>99</v>
      </c>
      <c r="D82"/>
    </row>
    <row r="83" spans="1:8" ht="16.5" customHeight="1" x14ac:dyDescent="0.25">
      <c r="A83" s="154"/>
      <c r="B83" s="161" t="s">
        <v>325</v>
      </c>
      <c r="C83" s="176" t="s">
        <v>330</v>
      </c>
      <c r="D83"/>
    </row>
    <row r="84" spans="1:8" x14ac:dyDescent="0.25">
      <c r="A84" s="154"/>
      <c r="B84" s="161" t="s">
        <v>323</v>
      </c>
      <c r="C84" s="178">
        <v>78</v>
      </c>
      <c r="D84"/>
    </row>
    <row r="85" spans="1:8" x14ac:dyDescent="0.25">
      <c r="A85" s="154"/>
      <c r="B85" s="147" t="s">
        <v>337</v>
      </c>
      <c r="C85" s="193">
        <v>3.1</v>
      </c>
      <c r="D85"/>
      <c r="E85" s="3"/>
      <c r="F85" s="3"/>
      <c r="G85" s="123"/>
      <c r="H85" s="3"/>
    </row>
    <row r="86" spans="1:8" x14ac:dyDescent="0.25">
      <c r="A86" s="155"/>
      <c r="B86" s="135" t="s">
        <v>378</v>
      </c>
      <c r="C86" s="173" t="s">
        <v>346</v>
      </c>
      <c r="D86"/>
    </row>
    <row r="87" spans="1:8" x14ac:dyDescent="0.25">
      <c r="D87"/>
    </row>
  </sheetData>
  <protectedRanges>
    <protectedRange algorithmName="SHA-512" hashValue="605Zk3/sRjG2JtJRFTUQwQMbalgIfh4OeiPt8HFHTMVCCyhmU0uI3AcCrfSw/mZKrQ9huBaOpZBHJeDo54ilqw==" saltValue="C72TfFkkHZiAeulv/OwCzQ==" spinCount="100000" sqref="C3:F5 C7 C8 C9 C11 C12 C19:C25 C28:C35 C38 C39 C43:C47 D43:D47 C50:D55 C58:D63 C66:C70 C79:C86 C73:C76" name="ВводДанных"/>
  </protectedRanges>
  <scenarios current="0" show="0" sqref="C9 C10 C11 C12">
    <scenario name="Специальность" locked="1" count="1" user="Пользователь Windows" comment="Автор: Пользователь Windows , 30.06.2020">
      <inputCells r="C12" val="1-86 01 01-02 – Социальная работа (социально-психологическая деятельность)"/>
    </scenario>
  </scenarios>
  <dataConsolidate/>
  <mergeCells count="10">
    <mergeCell ref="A1:C1"/>
    <mergeCell ref="A49:C49"/>
    <mergeCell ref="A65:C65"/>
    <mergeCell ref="A72:C72"/>
    <mergeCell ref="A78:C78"/>
    <mergeCell ref="B57:C57"/>
    <mergeCell ref="A37:C37"/>
    <mergeCell ref="A27:C27"/>
    <mergeCell ref="A18:C18"/>
    <mergeCell ref="A42:D42"/>
  </mergeCells>
  <dataValidations count="6">
    <dataValidation type="list" allowBlank="1" showInputMessage="1" showErrorMessage="1" sqref="D11">
      <formula1>IF($C$10="Дневная",Факультеты,ФакультетыЗаоч)</formula1>
    </dataValidation>
    <dataValidation type="list" allowBlank="1" showInputMessage="1" showErrorMessage="1" sqref="C12:D12">
      <formula1>INDIRECT(SUBSTITUTE(SUBSTITUTE($C$11," ","."),"-","_"))</formula1>
    </dataValidation>
    <dataValidation type="list" allowBlank="1" showInputMessage="1" showErrorMessage="1" sqref="C9:D9">
      <formula1>языки</formula1>
    </dataValidation>
    <dataValidation type="list" allowBlank="1" showInputMessage="1" showErrorMessage="1" sqref="C11">
      <formula1>Факультеты</formula1>
    </dataValidation>
    <dataValidation type="decimal" allowBlank="1" showInputMessage="1" showErrorMessage="1" sqref="C85">
      <formula1>0</formula1>
      <formula2>10</formula2>
    </dataValidation>
    <dataValidation type="whole" operator="greaterThanOrEqual" allowBlank="1" showInputMessage="1" showErrorMessage="1" sqref="C68">
      <formula1>1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2</xdr:col>
                    <xdr:colOff>19050</xdr:colOff>
                    <xdr:row>55</xdr:row>
                    <xdr:rowOff>171450</xdr:rowOff>
                  </from>
                  <to>
                    <xdr:col>2</xdr:col>
                    <xdr:colOff>2705100</xdr:colOff>
                    <xdr:row>57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5" name="Option Button 4">
              <controlPr defaultSize="0" autoFill="0" autoLine="0" autoPict="0">
                <anchor moveWithCells="1">
                  <from>
                    <xdr:col>2</xdr:col>
                    <xdr:colOff>114300</xdr:colOff>
                    <xdr:row>42</xdr:row>
                    <xdr:rowOff>180975</xdr:rowOff>
                  </from>
                  <to>
                    <xdr:col>2</xdr:col>
                    <xdr:colOff>819150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Option Button 5">
              <controlPr defaultSize="0" autoFill="0" autoLine="0" autoPict="0">
                <anchor moveWithCells="1">
                  <from>
                    <xdr:col>3</xdr:col>
                    <xdr:colOff>76200</xdr:colOff>
                    <xdr:row>43</xdr:row>
                    <xdr:rowOff>0</xdr:rowOff>
                  </from>
                  <to>
                    <xdr:col>3</xdr:col>
                    <xdr:colOff>781050</xdr:colOff>
                    <xdr:row>44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Скрытый!$R$22:$R$27</xm:f>
          </x14:formula1>
          <xm:sqref>C67 D67:D68</xm:sqref>
        </x14:dataValidation>
        <x14:dataValidation type="list" allowBlank="1" showInputMessage="1" showErrorMessage="1">
          <x14:formula1>
            <xm:f>Скрытый!$L$2:$L$5</xm:f>
          </x14:formula1>
          <xm:sqref>D10</xm:sqref>
        </x14:dataValidation>
        <x14:dataValidation type="list" allowBlank="1" showInputMessage="1" showErrorMessage="1">
          <x14:formula1>
            <xm:f>Скрытый!$L$8:$L$19</xm:f>
          </x14:formula1>
          <xm:sqref>C23:D23 C61:D61</xm:sqref>
        </x14:dataValidation>
        <x14:dataValidation type="list" allowBlank="1" showInputMessage="1" showErrorMessage="1">
          <x14:formula1>
            <xm:f>Скрытый!$P$22:$P$23</xm:f>
          </x14:formula1>
          <xm:sqref>C8:D8</xm:sqref>
        </x14:dataValidation>
        <x14:dataValidation type="list" allowBlank="1" showInputMessage="1" showErrorMessage="1">
          <x14:formula1>
            <xm:f>Скрытый!$P$27:$P$28</xm:f>
          </x14:formula1>
          <xm:sqref>C73:D73</xm:sqref>
        </x14:dataValidation>
        <x14:dataValidation type="list" allowBlank="1" showInputMessage="1" showErrorMessage="1">
          <x14:formula1>
            <xm:f>Скрытый!$T$22:$T$24</xm:f>
          </x14:formula1>
          <xm:sqref>C70:D71</xm:sqref>
        </x14:dataValidation>
        <x14:dataValidation type="list" allowBlank="1" showInputMessage="1" showErrorMessage="1">
          <x14:formula1>
            <xm:f>Скрытый!$Q$22:$Q$23</xm:f>
          </x14:formula1>
          <xm:sqref>C28:D28</xm:sqref>
        </x14:dataValidation>
        <x14:dataValidation type="list" allowBlank="1" showInputMessage="1" showErrorMessage="1">
          <x14:formula1>
            <xm:f>Скрытый!$P$3:$P$16</xm:f>
          </x14:formula1>
          <xm:sqref>C83 C79 C81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O73"/>
  <sheetViews>
    <sheetView topLeftCell="A52" zoomScale="160" zoomScaleNormal="160" workbookViewId="0">
      <selection activeCell="B64" sqref="B64:D64"/>
    </sheetView>
  </sheetViews>
  <sheetFormatPr defaultRowHeight="12.75" x14ac:dyDescent="0.25"/>
  <cols>
    <col min="1" max="1" width="3.7109375" style="30" customWidth="1"/>
    <col min="2" max="2" width="4" style="30" customWidth="1"/>
    <col min="3" max="3" width="13.28515625" style="30" customWidth="1"/>
    <col min="4" max="4" width="2" style="30" customWidth="1"/>
    <col min="5" max="5" width="2.140625" style="30" customWidth="1"/>
    <col min="6" max="6" width="5.28515625" style="30" customWidth="1"/>
    <col min="7" max="7" width="6.28515625" style="30" customWidth="1"/>
    <col min="8" max="8" width="8.42578125" style="30" customWidth="1"/>
    <col min="9" max="9" width="11" style="30" customWidth="1"/>
    <col min="10" max="10" width="11.42578125" style="30" customWidth="1"/>
    <col min="11" max="12" width="9.140625" style="30"/>
    <col min="13" max="13" width="10.7109375" style="30" customWidth="1"/>
    <col min="14" max="14" width="5.28515625" style="30" customWidth="1"/>
    <col min="15" max="16384" width="9.140625" style="30"/>
  </cols>
  <sheetData>
    <row r="1" spans="1:13" x14ac:dyDescent="0.2">
      <c r="A1" s="37"/>
      <c r="B1" s="37" t="s">
        <v>150</v>
      </c>
      <c r="C1" s="37"/>
      <c r="D1" s="37"/>
      <c r="E1" s="37"/>
      <c r="F1" s="37"/>
      <c r="G1" s="37"/>
      <c r="H1" s="37"/>
      <c r="I1" s="37"/>
      <c r="J1" s="37" t="s">
        <v>151</v>
      </c>
      <c r="K1" s="37"/>
    </row>
    <row r="2" spans="1:13" x14ac:dyDescent="0.2">
      <c r="A2" s="37"/>
      <c r="B2" s="37" t="s">
        <v>152</v>
      </c>
      <c r="C2" s="37"/>
      <c r="D2" s="37"/>
      <c r="E2" s="37"/>
      <c r="F2" s="37"/>
      <c r="G2" s="37"/>
      <c r="H2" s="37"/>
      <c r="I2" s="37"/>
      <c r="J2" s="37" t="s">
        <v>153</v>
      </c>
      <c r="K2" s="37"/>
    </row>
    <row r="3" spans="1:13" x14ac:dyDescent="0.2">
      <c r="A3" s="37"/>
      <c r="B3" s="37" t="s">
        <v>154</v>
      </c>
      <c r="C3" s="37"/>
      <c r="D3" s="37"/>
      <c r="E3" s="37"/>
      <c r="F3" s="37"/>
      <c r="G3" s="37"/>
      <c r="H3" s="37"/>
      <c r="I3" s="37"/>
      <c r="J3" s="37" t="s">
        <v>155</v>
      </c>
      <c r="K3" s="37"/>
    </row>
    <row r="4" spans="1:13" x14ac:dyDescent="0.2">
      <c r="B4" s="32" t="s">
        <v>156</v>
      </c>
      <c r="C4" s="55"/>
      <c r="D4" s="55"/>
      <c r="E4" s="55"/>
      <c r="F4" s="55"/>
      <c r="G4" s="55"/>
      <c r="H4" s="55"/>
      <c r="I4" s="55"/>
      <c r="J4" s="37" t="s">
        <v>157</v>
      </c>
    </row>
    <row r="5" spans="1:13" ht="13.5" customHeight="1" x14ac:dyDescent="0.2">
      <c r="A5" s="37"/>
      <c r="B5" s="40" t="s">
        <v>158</v>
      </c>
      <c r="C5" s="37"/>
      <c r="D5" s="37"/>
      <c r="E5" s="37"/>
      <c r="F5" s="37" t="s">
        <v>209</v>
      </c>
      <c r="G5" s="37"/>
      <c r="H5" s="37"/>
      <c r="I5" s="37"/>
      <c r="J5" s="37"/>
      <c r="K5" s="37"/>
      <c r="L5" s="37"/>
      <c r="M5" s="37"/>
    </row>
    <row r="6" spans="1:13" x14ac:dyDescent="0.2">
      <c r="A6" s="37"/>
      <c r="B6" s="37"/>
      <c r="C6" s="37"/>
      <c r="D6" s="37"/>
      <c r="E6" s="37"/>
      <c r="F6" s="37"/>
      <c r="G6" s="37" t="s">
        <v>210</v>
      </c>
      <c r="H6" s="37"/>
      <c r="I6" s="37"/>
      <c r="J6" s="37" t="s">
        <v>405</v>
      </c>
      <c r="K6" s="37"/>
      <c r="L6" s="37"/>
      <c r="M6" s="37"/>
    </row>
    <row r="7" spans="1:13" x14ac:dyDescent="0.2">
      <c r="A7" s="37"/>
      <c r="B7" s="37"/>
      <c r="C7" s="37"/>
      <c r="D7" s="37"/>
      <c r="E7" s="37"/>
      <c r="F7" s="37"/>
      <c r="G7" s="37"/>
      <c r="H7" s="37"/>
      <c r="I7" s="37"/>
      <c r="J7" s="37" t="s">
        <v>158</v>
      </c>
      <c r="K7" s="40"/>
      <c r="L7" s="37" t="s">
        <v>159</v>
      </c>
      <c r="M7" s="37"/>
    </row>
    <row r="8" spans="1:13" x14ac:dyDescent="0.2">
      <c r="A8" s="37"/>
      <c r="B8" s="37"/>
      <c r="C8" s="37"/>
      <c r="D8" s="37"/>
      <c r="E8" s="37"/>
      <c r="F8" s="37"/>
      <c r="G8" s="37"/>
      <c r="H8" s="37"/>
      <c r="I8" s="37"/>
      <c r="J8" s="37"/>
      <c r="K8" s="37"/>
      <c r="L8" s="37"/>
      <c r="M8" s="37"/>
    </row>
    <row r="9" spans="1:13" x14ac:dyDescent="0.25">
      <c r="C9" s="30" t="s">
        <v>160</v>
      </c>
    </row>
    <row r="10" spans="1:13" ht="10.5" customHeight="1" x14ac:dyDescent="0.25">
      <c r="B10" s="30" t="s">
        <v>161</v>
      </c>
      <c r="C10" s="260" t="str">
        <f>Данные!D3&amp;" "&amp;Данные!D4&amp;" "&amp;Данные!D5</f>
        <v>Иванова Ивана Ивановича</v>
      </c>
      <c r="D10" s="260"/>
      <c r="E10" s="260"/>
      <c r="F10" s="260"/>
      <c r="G10" s="260"/>
      <c r="H10" s="260"/>
      <c r="I10" s="260"/>
      <c r="J10" s="260"/>
      <c r="K10" s="260"/>
      <c r="L10" s="260"/>
      <c r="M10" s="260"/>
    </row>
    <row r="11" spans="1:13" s="31" customFormat="1" ht="8.1" customHeight="1" x14ac:dyDescent="0.25">
      <c r="C11" s="261" t="s">
        <v>162</v>
      </c>
      <c r="D11" s="261"/>
      <c r="E11" s="261"/>
      <c r="F11" s="261"/>
      <c r="G11" s="261"/>
      <c r="H11" s="261"/>
      <c r="I11" s="261"/>
      <c r="J11" s="261"/>
      <c r="K11" s="261"/>
      <c r="L11" s="261"/>
      <c r="M11" s="261"/>
    </row>
    <row r="12" spans="1:13" ht="10.5" customHeight="1" x14ac:dyDescent="0.25">
      <c r="B12" s="30" t="s">
        <v>163</v>
      </c>
      <c r="F12" s="54"/>
      <c r="G12" s="194" t="str">
        <f>Данные!C20&amp;", "&amp;Данные!C21&amp;" обл., "&amp;Данные!C22&amp;" р-н., "&amp;VLOOKUP(Данные!C23,Скрытый!L8:M19,2,0)&amp;Данные!C24&amp;", "</f>
        <v xml:space="preserve">224022, Брестская обл., Брестский р-н., г.Брест, </v>
      </c>
      <c r="H12" s="131"/>
      <c r="I12" s="131"/>
      <c r="J12" s="131"/>
      <c r="K12" s="131"/>
      <c r="L12" s="131"/>
      <c r="M12" s="131"/>
    </row>
    <row r="13" spans="1:13" s="31" customFormat="1" ht="8.1" customHeight="1" x14ac:dyDescent="0.25">
      <c r="F13" s="53" t="s">
        <v>164</v>
      </c>
      <c r="G13" s="52"/>
      <c r="H13" s="52"/>
      <c r="I13" s="52"/>
      <c r="J13" s="52"/>
      <c r="K13" s="52"/>
      <c r="L13" s="52"/>
      <c r="M13" s="52"/>
    </row>
    <row r="14" spans="1:13" ht="9.75" customHeight="1" x14ac:dyDescent="0.25">
      <c r="B14" s="260" t="str">
        <f>Данные!C25&amp;", "&amp;Данные!B38&amp;"  "&amp;Данные!C38&amp;", "&amp;Данные!B39&amp;" "&amp;Данные!C39</f>
        <v>ул. Героев Обороны Брестской Крепости д. 20 кв. 74, Мобильный (с кодом)  (29) 1234567, Домашний (с кодом) (0162) 123456</v>
      </c>
      <c r="C14" s="260"/>
      <c r="D14" s="260"/>
      <c r="E14" s="260"/>
      <c r="F14" s="260"/>
      <c r="G14" s="260"/>
      <c r="H14" s="260"/>
      <c r="I14" s="260"/>
      <c r="J14" s="260"/>
      <c r="K14" s="260"/>
      <c r="L14" s="260"/>
      <c r="M14" s="260"/>
    </row>
    <row r="15" spans="1:13" s="31" customFormat="1" ht="8.1" customHeight="1" x14ac:dyDescent="0.25">
      <c r="B15" s="261" t="s">
        <v>165</v>
      </c>
      <c r="C15" s="261"/>
      <c r="D15" s="261"/>
      <c r="E15" s="261"/>
      <c r="F15" s="261"/>
      <c r="G15" s="261"/>
      <c r="H15" s="261"/>
      <c r="I15" s="261"/>
      <c r="J15" s="261"/>
      <c r="K15" s="261"/>
      <c r="L15" s="261"/>
      <c r="M15" s="261"/>
    </row>
    <row r="16" spans="1:13" ht="9.75" customHeight="1" x14ac:dyDescent="0.25">
      <c r="B16" s="30" t="s">
        <v>166</v>
      </c>
      <c r="D16" s="260" t="str">
        <f>Данные!C66&amp;", "&amp;Данные!C67&amp;" "&amp;IF(Данные!C67="СШ", IF( ISBLANK(Данные!C68),""," №"&amp;Данные!C68),"")&amp;" "&amp;Данные!C69</f>
        <v>2020, СШ  г. Брест</v>
      </c>
      <c r="E16" s="260"/>
      <c r="F16" s="260"/>
      <c r="G16" s="260"/>
      <c r="H16" s="260"/>
      <c r="I16" s="260"/>
      <c r="J16" s="260"/>
      <c r="K16" s="260"/>
      <c r="L16" s="260"/>
      <c r="M16" s="260"/>
    </row>
    <row r="17" spans="2:13" s="31" customFormat="1" ht="8.1" customHeight="1" x14ac:dyDescent="0.25">
      <c r="D17" s="258" t="s">
        <v>167</v>
      </c>
      <c r="E17" s="258"/>
      <c r="F17" s="258"/>
      <c r="G17" s="258"/>
      <c r="H17" s="258"/>
      <c r="I17" s="258"/>
      <c r="J17" s="258"/>
      <c r="K17" s="258"/>
      <c r="L17" s="258"/>
      <c r="M17" s="52"/>
    </row>
    <row r="18" spans="2:13" s="31" customFormat="1" ht="12" customHeight="1" x14ac:dyDescent="0.2">
      <c r="B18" s="48" t="s">
        <v>168</v>
      </c>
      <c r="D18" s="35"/>
      <c r="E18" s="51"/>
      <c r="F18" s="50" t="s">
        <v>169</v>
      </c>
      <c r="G18" s="259"/>
      <c r="H18" s="259"/>
      <c r="I18" s="259"/>
      <c r="J18" s="259"/>
      <c r="K18" s="259"/>
      <c r="L18" s="259"/>
      <c r="M18" s="259"/>
    </row>
    <row r="19" spans="2:13" s="34" customFormat="1" ht="8.1" customHeight="1" x14ac:dyDescent="0.25">
      <c r="D19" s="49"/>
      <c r="E19" s="49"/>
      <c r="F19" s="49"/>
      <c r="G19" s="258" t="s">
        <v>170</v>
      </c>
      <c r="H19" s="258"/>
      <c r="I19" s="258"/>
      <c r="J19" s="258"/>
      <c r="K19" s="49"/>
      <c r="L19" s="49"/>
      <c r="M19" s="49"/>
    </row>
    <row r="20" spans="2:13" s="34" customFormat="1" ht="10.5" customHeight="1" x14ac:dyDescent="0.2">
      <c r="B20" s="48" t="s">
        <v>171</v>
      </c>
      <c r="D20" s="259"/>
      <c r="E20" s="259"/>
      <c r="F20" s="259"/>
      <c r="G20" s="259"/>
      <c r="H20" s="259"/>
      <c r="I20" s="259"/>
      <c r="J20" s="259"/>
      <c r="K20" s="259"/>
      <c r="L20" s="259"/>
      <c r="M20" s="259"/>
    </row>
    <row r="21" spans="2:13" s="34" customFormat="1" ht="6.75" customHeight="1" x14ac:dyDescent="0.2">
      <c r="B21" s="48"/>
      <c r="G21" s="258" t="s">
        <v>172</v>
      </c>
      <c r="H21" s="258"/>
      <c r="I21" s="258"/>
      <c r="J21" s="258"/>
    </row>
    <row r="22" spans="2:13" ht="12" customHeight="1" x14ac:dyDescent="0.2">
      <c r="B22" s="30" t="s">
        <v>208</v>
      </c>
      <c r="K22" s="266" t="str">
        <f>Данные!C9</f>
        <v>английский</v>
      </c>
      <c r="L22" s="266"/>
    </row>
    <row r="23" spans="2:13" ht="9" customHeight="1" x14ac:dyDescent="0.25">
      <c r="K23" s="47"/>
      <c r="L23" s="47"/>
    </row>
    <row r="24" spans="2:13" x14ac:dyDescent="0.25">
      <c r="B24" s="270" t="s">
        <v>173</v>
      </c>
      <c r="C24" s="270"/>
      <c r="D24" s="270"/>
      <c r="E24" s="270"/>
      <c r="F24" s="270"/>
      <c r="G24" s="270"/>
      <c r="H24" s="270"/>
      <c r="I24" s="270"/>
      <c r="J24" s="270"/>
      <c r="K24" s="270"/>
      <c r="L24" s="270"/>
      <c r="M24" s="270"/>
    </row>
    <row r="25" spans="2:13" ht="12" customHeight="1" x14ac:dyDescent="0.2">
      <c r="C25" s="37" t="s">
        <v>211</v>
      </c>
    </row>
    <row r="26" spans="2:13" s="31" customFormat="1" ht="8.25" customHeight="1" x14ac:dyDescent="0.15">
      <c r="C26" s="43"/>
      <c r="D26" s="46" t="s">
        <v>174</v>
      </c>
      <c r="E26" s="46"/>
    </row>
    <row r="27" spans="2:13" ht="9.75" customHeight="1" x14ac:dyDescent="0.2">
      <c r="B27" s="34"/>
      <c r="C27" s="37" t="s">
        <v>175</v>
      </c>
      <c r="D27" s="45"/>
      <c r="E27" s="45"/>
    </row>
    <row r="28" spans="2:13" s="31" customFormat="1" ht="8.25" customHeight="1" x14ac:dyDescent="0.15">
      <c r="C28" s="43"/>
      <c r="D28" s="32" t="s">
        <v>174</v>
      </c>
      <c r="E28" s="32"/>
    </row>
    <row r="29" spans="2:13" ht="11.25" customHeight="1" x14ac:dyDescent="0.2">
      <c r="C29" s="37" t="s">
        <v>176</v>
      </c>
      <c r="D29" s="44"/>
      <c r="E29" s="44"/>
    </row>
    <row r="30" spans="2:13" s="31" customFormat="1" ht="8.25" x14ac:dyDescent="0.15">
      <c r="C30" s="43"/>
      <c r="D30" s="32" t="s">
        <v>174</v>
      </c>
      <c r="E30" s="32"/>
    </row>
    <row r="31" spans="2:13" ht="9.75" customHeight="1" x14ac:dyDescent="0.2">
      <c r="C31" s="37" t="s">
        <v>177</v>
      </c>
    </row>
    <row r="32" spans="2:13" s="31" customFormat="1" ht="8.25" customHeight="1" x14ac:dyDescent="0.15">
      <c r="C32" s="43"/>
      <c r="D32" s="32" t="s">
        <v>174</v>
      </c>
      <c r="E32" s="32"/>
    </row>
    <row r="33" spans="2:15" ht="12.75" customHeight="1" x14ac:dyDescent="0.2">
      <c r="C33" s="37" t="s">
        <v>178</v>
      </c>
      <c r="J33" s="34"/>
    </row>
    <row r="34" spans="2:15" ht="12.75" customHeight="1" x14ac:dyDescent="0.2">
      <c r="C34" s="37" t="s">
        <v>179</v>
      </c>
      <c r="D34" s="262" t="str">
        <f>Данные!C11</f>
        <v>Биологический</v>
      </c>
      <c r="E34" s="262"/>
      <c r="F34" s="262"/>
      <c r="G34" s="262"/>
      <c r="H34" s="262"/>
      <c r="I34" s="262"/>
      <c r="J34" s="262"/>
      <c r="K34" s="262"/>
      <c r="L34" s="262"/>
      <c r="M34" s="262"/>
    </row>
    <row r="35" spans="2:15" x14ac:dyDescent="0.2">
      <c r="C35" s="37" t="s">
        <v>180</v>
      </c>
    </row>
    <row r="36" spans="2:15" ht="25.5" customHeight="1" x14ac:dyDescent="0.25">
      <c r="B36" s="42" t="s">
        <v>181</v>
      </c>
      <c r="C36" s="271" t="str">
        <f>Данные!C12</f>
        <v>1-31 01 01-02 – Биология (научнопедагогическая деятельность)</v>
      </c>
      <c r="D36" s="271"/>
      <c r="E36" s="271"/>
      <c r="F36" s="271"/>
      <c r="G36" s="271"/>
      <c r="H36" s="271"/>
      <c r="I36" s="271"/>
      <c r="J36" s="271"/>
      <c r="K36" s="271"/>
      <c r="L36" s="271"/>
      <c r="M36" s="271"/>
    </row>
    <row r="37" spans="2:15" ht="26.25" customHeight="1" x14ac:dyDescent="0.25">
      <c r="B37" s="42" t="s">
        <v>182</v>
      </c>
      <c r="C37" s="263"/>
      <c r="D37" s="263"/>
      <c r="E37" s="263"/>
      <c r="F37" s="263"/>
      <c r="G37" s="263"/>
      <c r="H37" s="263"/>
      <c r="I37" s="263"/>
      <c r="J37" s="263"/>
      <c r="K37" s="263"/>
      <c r="L37" s="263"/>
      <c r="M37" s="263"/>
    </row>
    <row r="38" spans="2:15" ht="26.25" customHeight="1" x14ac:dyDescent="0.25">
      <c r="B38" s="42" t="s">
        <v>183</v>
      </c>
      <c r="C38" s="263"/>
      <c r="D38" s="263"/>
      <c r="E38" s="263"/>
      <c r="F38" s="263"/>
      <c r="G38" s="263"/>
      <c r="H38" s="263"/>
      <c r="I38" s="263"/>
      <c r="J38" s="263"/>
      <c r="K38" s="263"/>
      <c r="L38" s="263"/>
      <c r="M38" s="263"/>
    </row>
    <row r="39" spans="2:15" ht="26.25" customHeight="1" x14ac:dyDescent="0.25">
      <c r="B39" s="42" t="s">
        <v>184</v>
      </c>
      <c r="C39" s="263"/>
      <c r="D39" s="263"/>
      <c r="E39" s="263"/>
      <c r="F39" s="263"/>
      <c r="G39" s="263"/>
      <c r="H39" s="263"/>
      <c r="I39" s="263"/>
      <c r="J39" s="263"/>
      <c r="K39" s="263"/>
      <c r="L39" s="263"/>
      <c r="M39" s="263"/>
    </row>
    <row r="40" spans="2:15" x14ac:dyDescent="0.25">
      <c r="B40" s="42" t="s">
        <v>185</v>
      </c>
      <c r="C40" s="263"/>
      <c r="D40" s="263"/>
      <c r="E40" s="263"/>
      <c r="F40" s="263"/>
      <c r="G40" s="263"/>
      <c r="H40" s="263"/>
      <c r="I40" s="263"/>
      <c r="J40" s="263"/>
      <c r="K40" s="263"/>
      <c r="L40" s="263"/>
      <c r="M40" s="263"/>
    </row>
    <row r="41" spans="2:15" ht="8.1" customHeight="1" x14ac:dyDescent="0.25">
      <c r="C41" s="267"/>
      <c r="D41" s="267"/>
      <c r="E41" s="267"/>
      <c r="F41" s="267"/>
      <c r="G41" s="267"/>
      <c r="H41" s="267"/>
      <c r="I41" s="267"/>
      <c r="J41" s="267"/>
      <c r="K41" s="267"/>
      <c r="L41" s="267"/>
      <c r="M41" s="267"/>
    </row>
    <row r="42" spans="2:15" ht="10.5" customHeight="1" x14ac:dyDescent="0.2">
      <c r="C42" s="37" t="s">
        <v>212</v>
      </c>
    </row>
    <row r="43" spans="2:15" ht="7.5" customHeight="1" x14ac:dyDescent="0.2">
      <c r="C43" s="37"/>
      <c r="I43" s="43" t="s">
        <v>156</v>
      </c>
    </row>
    <row r="44" spans="2:15" ht="10.5" customHeight="1" x14ac:dyDescent="0.2">
      <c r="C44" s="37" t="s">
        <v>186</v>
      </c>
    </row>
    <row r="45" spans="2:15" ht="11.25" customHeight="1" x14ac:dyDescent="0.2">
      <c r="B45" s="37" t="s">
        <v>187</v>
      </c>
      <c r="F45" s="265" t="str">
        <f>Данные!C7</f>
        <v>05.03.2000</v>
      </c>
      <c r="G45" s="265"/>
      <c r="H45" s="265"/>
      <c r="O45" s="31"/>
    </row>
    <row r="46" spans="2:15" ht="11.25" customHeight="1" x14ac:dyDescent="0.2">
      <c r="B46" s="37" t="s">
        <v>188</v>
      </c>
      <c r="I46" s="259"/>
      <c r="J46" s="259"/>
      <c r="K46" s="259"/>
      <c r="L46" s="259"/>
      <c r="M46" s="259"/>
    </row>
    <row r="47" spans="2:15" ht="11.25" customHeight="1" x14ac:dyDescent="0.2">
      <c r="B47" s="37" t="s">
        <v>189</v>
      </c>
      <c r="I47" s="41"/>
      <c r="J47" s="30" t="s">
        <v>190</v>
      </c>
      <c r="K47" s="41"/>
      <c r="L47" s="30" t="s">
        <v>191</v>
      </c>
    </row>
    <row r="48" spans="2:15" ht="11.25" customHeight="1" x14ac:dyDescent="0.2">
      <c r="B48" s="37" t="s">
        <v>192</v>
      </c>
      <c r="G48" s="41"/>
    </row>
    <row r="49" spans="2:13" ht="11.25" customHeight="1" x14ac:dyDescent="0.2">
      <c r="B49" s="40" t="s">
        <v>213</v>
      </c>
      <c r="C49" s="39"/>
      <c r="D49" s="260" t="str">
        <f>Данные!C45&amp;" "&amp;Данные!C46&amp;" "&amp;Данные!C47</f>
        <v>Иванов Иван Иванович</v>
      </c>
      <c r="E49" s="260"/>
      <c r="F49" s="260"/>
      <c r="G49" s="260"/>
      <c r="H49" s="260"/>
      <c r="I49" s="260"/>
      <c r="J49" s="260"/>
      <c r="K49" s="260"/>
      <c r="L49" s="260"/>
      <c r="M49" s="260"/>
    </row>
    <row r="50" spans="2:13" s="31" customFormat="1" ht="8.1" customHeight="1" x14ac:dyDescent="0.25">
      <c r="D50" s="261" t="s">
        <v>162</v>
      </c>
      <c r="E50" s="261"/>
      <c r="F50" s="261"/>
      <c r="G50" s="261"/>
      <c r="H50" s="261"/>
      <c r="I50" s="261"/>
      <c r="J50" s="261"/>
      <c r="K50" s="261"/>
      <c r="L50" s="261"/>
      <c r="M50" s="261"/>
    </row>
    <row r="51" spans="2:13" ht="12" customHeight="1" x14ac:dyDescent="0.2">
      <c r="B51" s="37" t="s">
        <v>193</v>
      </c>
      <c r="D51" s="266" t="str">
        <f>IFERROR( IF(Скрытый!L21,Данные!C20&amp;", "&amp;Данные!C21&amp;" обл., "&amp;Данные!C22&amp;" р-н., "&amp;VLOOKUP(Данные!C23,Скрытый!L8:M19,2,0)&amp;Данные!C24&amp;", "&amp;Данные!C25,Данные!C58&amp;", "&amp;Данные!C59&amp;" обл., "&amp;Данные!C60&amp;" р-н., "&amp;VLOOKUP(Данные!C61,Скрытый!L8:M19,2,0)&amp;Данные!C62&amp;", "&amp;Данные!C63)," — ")</f>
        <v>224111, Брестская обл. обл., Брестский р. р-н., г.Брест, ул. Рябиновая 24-10</v>
      </c>
      <c r="E51" s="266"/>
      <c r="F51" s="266"/>
      <c r="G51" s="266"/>
      <c r="H51" s="266"/>
      <c r="I51" s="266"/>
      <c r="J51" s="266"/>
      <c r="K51" s="266"/>
      <c r="L51" s="266"/>
      <c r="M51" s="266"/>
    </row>
    <row r="52" spans="2:13" s="31" customFormat="1" ht="8.1" customHeight="1" x14ac:dyDescent="0.25">
      <c r="D52" s="261" t="s">
        <v>194</v>
      </c>
      <c r="E52" s="261"/>
      <c r="F52" s="261"/>
      <c r="G52" s="261"/>
      <c r="H52" s="261"/>
      <c r="I52" s="261"/>
      <c r="J52" s="261"/>
      <c r="K52" s="261"/>
      <c r="L52" s="261"/>
      <c r="M52" s="261"/>
    </row>
    <row r="53" spans="2:13" ht="11.25" customHeight="1" x14ac:dyDescent="0.25">
      <c r="C53" s="38" t="s">
        <v>195</v>
      </c>
      <c r="D53" s="260" t="str">
        <f>Данные!D45&amp;" "&amp;Данные!D46&amp;" "&amp;Данные!D47</f>
        <v>Иванова Ивана Ивановна</v>
      </c>
      <c r="E53" s="260"/>
      <c r="F53" s="260"/>
      <c r="G53" s="260"/>
      <c r="H53" s="260"/>
      <c r="I53" s="260"/>
      <c r="J53" s="260"/>
      <c r="K53" s="260"/>
      <c r="L53" s="260"/>
      <c r="M53" s="260"/>
    </row>
    <row r="54" spans="2:13" s="31" customFormat="1" ht="8.1" customHeight="1" x14ac:dyDescent="0.25">
      <c r="D54" s="261" t="s">
        <v>162</v>
      </c>
      <c r="E54" s="261"/>
      <c r="F54" s="261"/>
      <c r="G54" s="261"/>
      <c r="H54" s="261"/>
      <c r="I54" s="261"/>
      <c r="J54" s="261"/>
      <c r="K54" s="261"/>
      <c r="L54" s="261"/>
      <c r="M54" s="261"/>
    </row>
    <row r="55" spans="2:13" ht="10.5" customHeight="1" x14ac:dyDescent="0.25">
      <c r="B55" s="30" t="s">
        <v>193</v>
      </c>
      <c r="D55" s="260" t="str">
        <f>IFERROR( IF(Скрытый!L21,Данные!C20&amp;", "&amp;Данные!C21&amp;" обл., "&amp;Данные!C22&amp;" р-н., "&amp;VLOOKUP(Данные!C23,Скрытый!L8:M19,2,0)&amp;Данные!C24&amp;", "&amp;Данные!C25,Данные!D58&amp;", "&amp;Данные!D59&amp;" обл., "&amp;Данные!D60&amp;" р-н., "&amp;VLOOKUP(Данные!D61,Скрытый!L8:M19,2,0)&amp;Данные!D62&amp;", "&amp;Данные!D63), " — ")</f>
        <v>726542, Брестская обл. обл., Брестский р. р-н., г.Брест, пр-т Машерова 15-25</v>
      </c>
      <c r="E55" s="260"/>
      <c r="F55" s="260"/>
      <c r="G55" s="260"/>
      <c r="H55" s="260"/>
      <c r="I55" s="260"/>
      <c r="J55" s="260"/>
      <c r="K55" s="260"/>
      <c r="L55" s="260"/>
      <c r="M55" s="260"/>
    </row>
    <row r="56" spans="2:13" s="31" customFormat="1" ht="8.1" customHeight="1" x14ac:dyDescent="0.25">
      <c r="D56" s="261" t="s">
        <v>194</v>
      </c>
      <c r="E56" s="261"/>
      <c r="F56" s="261"/>
      <c r="G56" s="261"/>
      <c r="H56" s="261"/>
      <c r="I56" s="261"/>
      <c r="J56" s="261"/>
      <c r="K56" s="261"/>
      <c r="L56" s="261"/>
      <c r="M56" s="261"/>
    </row>
    <row r="57" spans="2:13" ht="11.25" customHeight="1" x14ac:dyDescent="0.2">
      <c r="B57" s="37" t="s">
        <v>196</v>
      </c>
      <c r="D57" s="264"/>
      <c r="E57" s="264"/>
      <c r="F57" s="264"/>
      <c r="G57" s="264"/>
      <c r="H57" s="264"/>
      <c r="I57" s="264"/>
      <c r="J57" s="264"/>
      <c r="K57" s="264"/>
      <c r="L57" s="264"/>
      <c r="M57" s="264"/>
    </row>
    <row r="58" spans="2:13" ht="12" customHeight="1" x14ac:dyDescent="0.2">
      <c r="B58" s="37" t="s">
        <v>197</v>
      </c>
      <c r="C58" s="37"/>
      <c r="G58" s="36"/>
      <c r="H58" s="36"/>
      <c r="I58" s="260" t="str">
        <f>Данные!C30&amp;", "&amp;Данные!C31&amp;Данные!C32&amp;", выдан "&amp;Данные!C34&amp;", "</f>
        <v xml:space="preserve">Паспорт, АВ0123456, выдан 26.06.2020 г., </v>
      </c>
      <c r="J58" s="260"/>
      <c r="K58" s="260"/>
      <c r="L58" s="260"/>
      <c r="M58" s="260"/>
    </row>
    <row r="59" spans="2:13" s="31" customFormat="1" ht="8.1" customHeight="1" x14ac:dyDescent="0.25">
      <c r="I59" s="258" t="s">
        <v>198</v>
      </c>
      <c r="J59" s="258"/>
      <c r="K59" s="258"/>
      <c r="L59" s="258"/>
      <c r="M59" s="258"/>
    </row>
    <row r="60" spans="2:13" ht="11.25" customHeight="1" x14ac:dyDescent="0.25">
      <c r="B60" s="260" t="str">
        <f>Данные!C35&amp;", "&amp;Данные!B53&amp;", "&amp;Данные!C33</f>
        <v>Московским РОВД г.Бреста, Идентификационный номер, 12345678PB7896О1</v>
      </c>
      <c r="C60" s="260"/>
      <c r="D60" s="260"/>
      <c r="E60" s="260"/>
      <c r="F60" s="260"/>
      <c r="G60" s="260"/>
      <c r="H60" s="260"/>
      <c r="I60" s="260"/>
      <c r="J60" s="260"/>
      <c r="K60" s="260"/>
      <c r="L60" s="260"/>
      <c r="M60" s="260"/>
    </row>
    <row r="61" spans="2:13" s="31" customFormat="1" ht="9" customHeight="1" x14ac:dyDescent="0.25">
      <c r="B61" s="272" t="s">
        <v>199</v>
      </c>
      <c r="C61" s="272"/>
      <c r="D61" s="272"/>
      <c r="E61" s="272"/>
      <c r="F61" s="272"/>
      <c r="G61" s="272"/>
      <c r="H61" s="272"/>
      <c r="I61" s="272"/>
      <c r="J61" s="272"/>
      <c r="K61" s="272"/>
      <c r="L61" s="272"/>
      <c r="M61" s="272"/>
    </row>
    <row r="62" spans="2:13" ht="12" customHeight="1" x14ac:dyDescent="0.25">
      <c r="B62" s="30" t="s">
        <v>216</v>
      </c>
    </row>
    <row r="63" spans="2:13" x14ac:dyDescent="0.25">
      <c r="B63" s="30" t="s">
        <v>406</v>
      </c>
      <c r="K63" s="33"/>
      <c r="L63" s="33"/>
      <c r="M63" s="33"/>
    </row>
    <row r="64" spans="2:13" s="34" customFormat="1" ht="8.25" customHeight="1" x14ac:dyDescent="0.25">
      <c r="B64" s="261" t="s">
        <v>200</v>
      </c>
      <c r="C64" s="261"/>
      <c r="D64" s="261"/>
      <c r="E64" s="35"/>
      <c r="K64" s="258" t="s">
        <v>201</v>
      </c>
      <c r="L64" s="258"/>
      <c r="M64" s="258"/>
    </row>
    <row r="65" spans="2:13" ht="12" customHeight="1" x14ac:dyDescent="0.25">
      <c r="B65" s="30" t="s">
        <v>202</v>
      </c>
      <c r="D65" s="33"/>
      <c r="E65" s="33"/>
      <c r="F65" s="33"/>
      <c r="G65" s="33"/>
      <c r="H65" s="33"/>
      <c r="I65" s="33"/>
      <c r="J65" s="33"/>
      <c r="K65" s="33"/>
      <c r="L65" s="33"/>
      <c r="M65" s="33"/>
    </row>
    <row r="66" spans="2:13" s="31" customFormat="1" ht="12" customHeight="1" x14ac:dyDescent="0.25">
      <c r="B66" s="273" t="s">
        <v>214</v>
      </c>
      <c r="C66" s="273"/>
      <c r="D66" s="273"/>
      <c r="E66" s="273"/>
      <c r="F66" s="273"/>
      <c r="G66" s="273"/>
      <c r="H66" s="273"/>
      <c r="I66" s="273"/>
      <c r="J66" s="273"/>
      <c r="K66" s="273"/>
      <c r="L66" s="273"/>
      <c r="M66" s="273"/>
    </row>
    <row r="67" spans="2:13" ht="12" customHeight="1" x14ac:dyDescent="0.25">
      <c r="B67" s="30" t="s">
        <v>203</v>
      </c>
      <c r="F67" s="33"/>
      <c r="G67" s="33"/>
      <c r="H67" s="33"/>
      <c r="I67" s="33"/>
      <c r="J67" s="33"/>
      <c r="K67" s="33"/>
      <c r="L67" s="33"/>
      <c r="M67" s="33"/>
    </row>
    <row r="68" spans="2:13" x14ac:dyDescent="0.25"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</row>
    <row r="69" spans="2:13" x14ac:dyDescent="0.25">
      <c r="B69" s="30" t="s">
        <v>204</v>
      </c>
      <c r="J69" s="274"/>
      <c r="K69" s="274"/>
    </row>
    <row r="70" spans="2:13" s="31" customFormat="1" ht="7.5" customHeight="1" x14ac:dyDescent="0.25">
      <c r="J70" s="258" t="s">
        <v>205</v>
      </c>
      <c r="K70" s="258"/>
    </row>
    <row r="71" spans="2:13" s="31" customFormat="1" ht="9.75" customHeight="1" x14ac:dyDescent="0.25">
      <c r="B71" s="32" t="s">
        <v>215</v>
      </c>
      <c r="C71" s="32"/>
      <c r="D71" s="32"/>
      <c r="E71" s="32"/>
      <c r="F71" s="32"/>
      <c r="G71" s="32"/>
      <c r="H71" s="32"/>
      <c r="I71" s="32"/>
      <c r="J71" s="32"/>
      <c r="K71" s="32"/>
      <c r="L71" s="32"/>
      <c r="M71" s="32"/>
    </row>
    <row r="72" spans="2:13" s="31" customFormat="1" ht="16.5" customHeight="1" x14ac:dyDescent="0.25">
      <c r="B72" s="268" t="s">
        <v>206</v>
      </c>
      <c r="C72" s="268"/>
      <c r="D72" s="268"/>
      <c r="E72" s="268"/>
      <c r="F72" s="268"/>
      <c r="G72" s="268"/>
      <c r="H72" s="268"/>
      <c r="I72" s="268"/>
      <c r="J72" s="268"/>
      <c r="K72" s="268"/>
      <c r="L72" s="268"/>
      <c r="M72" s="268"/>
    </row>
    <row r="73" spans="2:13" ht="9.75" customHeight="1" x14ac:dyDescent="0.25">
      <c r="B73" s="269" t="s">
        <v>207</v>
      </c>
      <c r="C73" s="269"/>
      <c r="D73" s="269"/>
      <c r="E73" s="269"/>
      <c r="F73" s="269"/>
      <c r="G73" s="269"/>
      <c r="H73" s="269"/>
      <c r="I73" s="269"/>
      <c r="J73" s="269"/>
      <c r="K73" s="269"/>
      <c r="L73" s="269"/>
      <c r="M73" s="269"/>
    </row>
  </sheetData>
  <sheetProtection algorithmName="SHA-512" hashValue="j/PQMaDF4QJznfZqIcJtr4rnzZSSDRDjp79HtveibmYKBSMLsl7GaO5buffBoUzTVI60dcOUWOXga63D7+fizA==" saltValue="9bNKfNKxEskPbPUEzgF1Ew==" spinCount="100000" sheet="1" objects="1" scenarios="1"/>
  <mergeCells count="41">
    <mergeCell ref="D17:L17"/>
    <mergeCell ref="D54:M54"/>
    <mergeCell ref="C41:M41"/>
    <mergeCell ref="B72:M72"/>
    <mergeCell ref="B73:M73"/>
    <mergeCell ref="G18:M18"/>
    <mergeCell ref="G19:J19"/>
    <mergeCell ref="B24:M24"/>
    <mergeCell ref="C36:M36"/>
    <mergeCell ref="C37:M37"/>
    <mergeCell ref="K22:L22"/>
    <mergeCell ref="B60:M60"/>
    <mergeCell ref="B61:M61"/>
    <mergeCell ref="J70:K70"/>
    <mergeCell ref="B66:M66"/>
    <mergeCell ref="J69:K69"/>
    <mergeCell ref="D16:M16"/>
    <mergeCell ref="C10:M10"/>
    <mergeCell ref="C11:M11"/>
    <mergeCell ref="B14:M14"/>
    <mergeCell ref="B15:M15"/>
    <mergeCell ref="B64:D64"/>
    <mergeCell ref="K64:M64"/>
    <mergeCell ref="I59:M59"/>
    <mergeCell ref="D57:M57"/>
    <mergeCell ref="F45:H45"/>
    <mergeCell ref="D50:M50"/>
    <mergeCell ref="D51:M51"/>
    <mergeCell ref="D52:M52"/>
    <mergeCell ref="D53:M53"/>
    <mergeCell ref="I46:M46"/>
    <mergeCell ref="D49:M49"/>
    <mergeCell ref="G21:J21"/>
    <mergeCell ref="D20:M20"/>
    <mergeCell ref="D55:M55"/>
    <mergeCell ref="D56:M56"/>
    <mergeCell ref="I58:M58"/>
    <mergeCell ref="D34:M34"/>
    <mergeCell ref="C38:M38"/>
    <mergeCell ref="C39:M39"/>
    <mergeCell ref="C40:M40"/>
  </mergeCells>
  <dataValidations count="1">
    <dataValidation type="list" allowBlank="1" showInputMessage="1" showErrorMessage="1" sqref="C36:M40">
      <formula1>INDIRECT(SUBSTITUTE(SUBSTITUTE($D$34," ","."),"-","_"))</formula1>
    </dataValidation>
  </dataValidations>
  <pageMargins left="0.39370078740157483" right="0.19685039370078741" top="0.39370078740157483" bottom="0.39370078740157483" header="0" footer="0"/>
  <pageSetup paperSize="9" scale="97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Label 1">
              <controlPr defaultSize="0" autoFill="0" autoLine="0" autoPict="0" macro="[0]!Метка5_Щелчок">
                <anchor moveWithCells="1">
                  <from>
                    <xdr:col>18</xdr:col>
                    <xdr:colOff>0</xdr:colOff>
                    <xdr:row>4</xdr:row>
                    <xdr:rowOff>47625</xdr:rowOff>
                  </from>
                  <to>
                    <xdr:col>18</xdr:col>
                    <xdr:colOff>400050</xdr:colOff>
                    <xdr:row>5</xdr:row>
                    <xdr:rowOff>9525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[1]Лист2!#REF!</xm:f>
          </x14:formula1>
          <xm:sqref>J69:K69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B1:BE71"/>
  <sheetViews>
    <sheetView showGridLines="0" showZeros="0" topLeftCell="A19" zoomScaleNormal="100" zoomScaleSheetLayoutView="91" workbookViewId="0">
      <selection activeCell="BB28" sqref="BB28"/>
    </sheetView>
  </sheetViews>
  <sheetFormatPr defaultColWidth="3" defaultRowHeight="15.75" x14ac:dyDescent="0.25"/>
  <cols>
    <col min="1" max="1" width="3" style="73"/>
    <col min="2" max="7" width="2.85546875" style="73" customWidth="1"/>
    <col min="8" max="8" width="5.5703125" style="73" customWidth="1"/>
    <col min="9" max="12" width="2.85546875" style="73" customWidth="1"/>
    <col min="13" max="13" width="9" style="73" customWidth="1"/>
    <col min="14" max="19" width="2.85546875" style="73" customWidth="1"/>
    <col min="20" max="20" width="3.140625" style="73" customWidth="1"/>
    <col min="21" max="24" width="2.85546875" style="73" customWidth="1"/>
    <col min="25" max="25" width="3" style="73" customWidth="1"/>
    <col min="26" max="29" width="2.85546875" style="73" customWidth="1"/>
    <col min="30" max="30" width="5.5703125" style="73" customWidth="1"/>
    <col min="31" max="32" width="2.85546875" style="73" customWidth="1"/>
    <col min="33" max="33" width="2" style="73" customWidth="1"/>
    <col min="34" max="34" width="2.5703125" style="73" customWidth="1"/>
    <col min="35" max="35" width="3.140625" style="73" customWidth="1"/>
    <col min="36" max="36" width="1.5703125" style="73" customWidth="1"/>
    <col min="37" max="37" width="2" style="73" customWidth="1"/>
    <col min="38" max="16384" width="3" style="73"/>
  </cols>
  <sheetData>
    <row r="1" spans="2:37" ht="9.75" customHeight="1" x14ac:dyDescent="0.25"/>
    <row r="2" spans="2:37" ht="20.25" customHeight="1" x14ac:dyDescent="0.3">
      <c r="C2" s="288" t="s">
        <v>298</v>
      </c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8"/>
      <c r="X2" s="288"/>
      <c r="Y2" s="288"/>
      <c r="Z2" s="288"/>
      <c r="AA2" s="288"/>
      <c r="AB2" s="288"/>
      <c r="AC2" s="288"/>
      <c r="AD2" s="288"/>
      <c r="AE2" s="288"/>
      <c r="AF2" s="288"/>
      <c r="AG2" s="288"/>
      <c r="AH2" s="288"/>
      <c r="AI2" s="288"/>
      <c r="AJ2" s="288"/>
    </row>
    <row r="3" spans="2:37" ht="18.75" x14ac:dyDescent="0.3">
      <c r="C3" s="289" t="s">
        <v>297</v>
      </c>
      <c r="D3" s="289"/>
      <c r="E3" s="289"/>
      <c r="F3" s="289"/>
      <c r="G3" s="289"/>
      <c r="H3" s="289"/>
      <c r="I3" s="289"/>
      <c r="J3" s="289"/>
      <c r="K3" s="289"/>
      <c r="L3" s="289"/>
      <c r="M3" s="289"/>
      <c r="N3" s="289"/>
      <c r="O3" s="289"/>
      <c r="P3" s="289"/>
      <c r="Q3" s="289"/>
      <c r="R3" s="289"/>
      <c r="S3" s="289"/>
      <c r="T3" s="289"/>
      <c r="U3" s="289"/>
      <c r="V3" s="289"/>
      <c r="W3" s="289"/>
      <c r="X3" s="289"/>
      <c r="Y3" s="289"/>
      <c r="Z3" s="289"/>
      <c r="AA3" s="289"/>
      <c r="AB3" s="289"/>
      <c r="AC3" s="289"/>
      <c r="AD3" s="289"/>
      <c r="AE3" s="289"/>
      <c r="AF3" s="289"/>
      <c r="AG3" s="289"/>
      <c r="AH3" s="289"/>
      <c r="AI3" s="289"/>
      <c r="AJ3" s="289"/>
    </row>
    <row r="4" spans="2:37" ht="12" customHeight="1" x14ac:dyDescent="0.25">
      <c r="C4" s="290" t="s">
        <v>296</v>
      </c>
      <c r="D4" s="290"/>
      <c r="E4" s="290"/>
      <c r="F4" s="290"/>
      <c r="G4" s="290"/>
      <c r="H4" s="290"/>
      <c r="I4" s="290"/>
      <c r="J4" s="290"/>
      <c r="K4" s="290"/>
      <c r="L4" s="290"/>
      <c r="M4" s="290"/>
      <c r="N4" s="290"/>
      <c r="O4" s="290"/>
      <c r="P4" s="290"/>
      <c r="Q4" s="290"/>
      <c r="R4" s="290"/>
      <c r="S4" s="290"/>
      <c r="T4" s="290"/>
      <c r="U4" s="290"/>
      <c r="V4" s="290"/>
      <c r="W4" s="290"/>
      <c r="X4" s="290"/>
      <c r="Y4" s="290"/>
      <c r="Z4" s="290"/>
      <c r="AA4" s="290"/>
      <c r="AB4" s="290"/>
      <c r="AC4" s="290"/>
      <c r="AD4" s="290"/>
      <c r="AE4" s="290"/>
      <c r="AF4" s="290"/>
      <c r="AG4" s="290"/>
      <c r="AH4" s="290"/>
      <c r="AI4" s="290"/>
      <c r="AJ4" s="290"/>
    </row>
    <row r="5" spans="2:37" ht="12" customHeight="1" x14ac:dyDescent="0.25"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  <c r="AG5" s="124"/>
      <c r="AH5" s="124"/>
      <c r="AI5" s="124"/>
      <c r="AJ5" s="124"/>
    </row>
    <row r="6" spans="2:37" s="76" customFormat="1" ht="3.75" customHeight="1" thickBot="1" x14ac:dyDescent="0.2">
      <c r="B6" s="74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75"/>
      <c r="AE6" s="75"/>
      <c r="AF6" s="75"/>
      <c r="AG6" s="75"/>
      <c r="AH6" s="75"/>
      <c r="AI6" s="75"/>
      <c r="AJ6" s="75"/>
      <c r="AK6" s="74"/>
    </row>
    <row r="7" spans="2:37" s="76" customFormat="1" ht="6" thickTop="1" x14ac:dyDescent="0.15">
      <c r="B7" s="77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78"/>
      <c r="Q7" s="78"/>
      <c r="R7" s="78"/>
      <c r="S7" s="78"/>
      <c r="T7" s="78"/>
      <c r="U7" s="78"/>
      <c r="V7" s="78"/>
      <c r="W7" s="78"/>
      <c r="X7" s="78"/>
      <c r="Y7" s="78"/>
      <c r="Z7" s="78"/>
      <c r="AA7" s="78"/>
      <c r="AB7" s="78"/>
      <c r="AC7" s="78"/>
      <c r="AD7" s="78"/>
      <c r="AE7" s="78"/>
      <c r="AF7" s="78"/>
      <c r="AG7" s="78"/>
      <c r="AH7" s="78"/>
      <c r="AI7" s="78"/>
      <c r="AJ7" s="78"/>
      <c r="AK7" s="79"/>
    </row>
    <row r="8" spans="2:37" ht="31.5" customHeight="1" x14ac:dyDescent="0.25">
      <c r="B8" s="80"/>
      <c r="C8" s="81" t="s">
        <v>295</v>
      </c>
      <c r="D8" s="82"/>
      <c r="E8" s="82"/>
      <c r="F8" s="82"/>
      <c r="G8" s="82"/>
      <c r="H8" s="82"/>
      <c r="I8" s="291" t="str">
        <f>Данные!C12</f>
        <v>1-31 01 01-02 – Биология (научнопедагогическая деятельность)</v>
      </c>
      <c r="J8" s="291"/>
      <c r="K8" s="291"/>
      <c r="L8" s="291"/>
      <c r="M8" s="291"/>
      <c r="N8" s="291"/>
      <c r="O8" s="291"/>
      <c r="P8" s="291"/>
      <c r="Q8" s="291"/>
      <c r="R8" s="291"/>
      <c r="S8" s="291"/>
      <c r="T8" s="291"/>
      <c r="U8" s="291"/>
      <c r="V8" s="291"/>
      <c r="W8" s="291"/>
      <c r="X8" s="291"/>
      <c r="Y8" s="291"/>
      <c r="Z8" s="291"/>
      <c r="AA8" s="291"/>
      <c r="AB8" s="291"/>
      <c r="AC8" s="291"/>
      <c r="AD8" s="291"/>
      <c r="AE8" s="291"/>
      <c r="AF8" s="291"/>
      <c r="AG8" s="291"/>
      <c r="AH8" s="291"/>
      <c r="AI8" s="291"/>
      <c r="AJ8" s="291"/>
      <c r="AK8" s="83"/>
    </row>
    <row r="9" spans="2:37" ht="16.5" x14ac:dyDescent="0.25">
      <c r="B9" s="80"/>
      <c r="C9" s="81" t="s">
        <v>294</v>
      </c>
      <c r="D9" s="82"/>
      <c r="E9" s="82"/>
      <c r="F9" s="82"/>
      <c r="G9" s="82"/>
      <c r="H9" s="82"/>
      <c r="I9" s="279" t="str">
        <f>Данные!C10</f>
        <v>Дневная</v>
      </c>
      <c r="J9" s="279"/>
      <c r="K9" s="279"/>
      <c r="L9" s="279"/>
      <c r="M9" s="279"/>
      <c r="N9" s="165"/>
      <c r="O9" s="165"/>
      <c r="P9" s="166"/>
      <c r="Q9" s="165"/>
      <c r="R9" s="165"/>
      <c r="S9" s="165"/>
      <c r="T9" s="165"/>
      <c r="U9" s="167"/>
      <c r="V9" s="165"/>
      <c r="W9" s="165"/>
      <c r="X9" s="167"/>
      <c r="Y9" s="165"/>
      <c r="Z9" s="165"/>
      <c r="AA9" s="167"/>
      <c r="AB9" s="165"/>
      <c r="AC9" s="165"/>
      <c r="AD9" s="167"/>
      <c r="AE9" s="165"/>
      <c r="AF9" s="165"/>
      <c r="AG9" s="165"/>
      <c r="AH9" s="165"/>
      <c r="AI9" s="165"/>
      <c r="AJ9" s="165"/>
      <c r="AK9" s="83"/>
    </row>
    <row r="10" spans="2:37" s="76" customFormat="1" ht="14.25" customHeight="1" thickBot="1" x14ac:dyDescent="0.3">
      <c r="B10" s="85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7"/>
      <c r="AJ10" s="86"/>
      <c r="AK10" s="88"/>
    </row>
    <row r="11" spans="2:37" s="76" customFormat="1" ht="4.5" customHeight="1" thickTop="1" x14ac:dyDescent="0.15">
      <c r="B11" s="89"/>
      <c r="C11" s="75"/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75"/>
      <c r="S11" s="78"/>
      <c r="T11" s="78"/>
      <c r="U11" s="78"/>
      <c r="V11" s="75"/>
      <c r="W11" s="75"/>
      <c r="X11" s="75"/>
      <c r="Y11" s="75"/>
      <c r="Z11" s="75"/>
      <c r="AA11" s="75"/>
      <c r="AB11" s="75"/>
      <c r="AC11" s="75"/>
      <c r="AD11" s="75"/>
      <c r="AE11" s="75"/>
      <c r="AF11" s="75"/>
      <c r="AG11" s="75"/>
      <c r="AH11" s="75"/>
      <c r="AI11" s="75"/>
      <c r="AJ11" s="75"/>
      <c r="AK11" s="90"/>
    </row>
    <row r="12" spans="2:37" ht="18.75" customHeight="1" x14ac:dyDescent="0.25">
      <c r="B12" s="80"/>
      <c r="C12" s="81" t="s">
        <v>293</v>
      </c>
      <c r="D12" s="82"/>
      <c r="E12" s="82"/>
      <c r="F12" s="82"/>
      <c r="G12" s="292" t="str">
        <f>Данные!C3</f>
        <v>Иванов</v>
      </c>
      <c r="H12" s="292"/>
      <c r="I12" s="292"/>
      <c r="J12" s="292"/>
      <c r="K12" s="292"/>
      <c r="L12" s="292"/>
      <c r="M12" s="292"/>
      <c r="N12" s="292"/>
      <c r="O12" s="292"/>
      <c r="P12" s="292"/>
      <c r="Q12" s="292"/>
      <c r="R12" s="292"/>
      <c r="S12" s="91"/>
      <c r="T12" s="81" t="s">
        <v>292</v>
      </c>
      <c r="V12" s="82"/>
      <c r="W12" s="82"/>
      <c r="X12" s="82"/>
      <c r="Y12" s="81"/>
      <c r="Z12" s="281" t="str">
        <f>Данные!F3</f>
        <v>Іваноў</v>
      </c>
      <c r="AA12" s="281"/>
      <c r="AB12" s="281"/>
      <c r="AC12" s="281"/>
      <c r="AD12" s="281"/>
      <c r="AE12" s="281"/>
      <c r="AF12" s="281"/>
      <c r="AG12" s="281"/>
      <c r="AH12" s="281"/>
      <c r="AI12" s="281"/>
      <c r="AJ12" s="281"/>
      <c r="AK12" s="83"/>
    </row>
    <row r="13" spans="2:37" ht="16.5" customHeight="1" x14ac:dyDescent="0.25">
      <c r="B13" s="80"/>
      <c r="C13" s="81" t="s">
        <v>291</v>
      </c>
      <c r="D13" s="82"/>
      <c r="E13" s="128"/>
      <c r="F13" s="128"/>
      <c r="G13" s="279" t="str">
        <f>Данные!C4</f>
        <v>Иван</v>
      </c>
      <c r="H13" s="279"/>
      <c r="I13" s="279"/>
      <c r="J13" s="279"/>
      <c r="K13" s="279"/>
      <c r="L13" s="279"/>
      <c r="M13" s="279"/>
      <c r="N13" s="279"/>
      <c r="O13" s="279"/>
      <c r="P13" s="279"/>
      <c r="Q13" s="279"/>
      <c r="R13" s="279"/>
      <c r="S13" s="91"/>
      <c r="T13" s="81" t="s">
        <v>290</v>
      </c>
      <c r="V13" s="126"/>
      <c r="W13" s="81"/>
      <c r="X13" s="81"/>
      <c r="Y13" s="81"/>
      <c r="Z13" s="283" t="str">
        <f>Данные!F4</f>
        <v>Іван</v>
      </c>
      <c r="AA13" s="283"/>
      <c r="AB13" s="283"/>
      <c r="AC13" s="283"/>
      <c r="AD13" s="283"/>
      <c r="AE13" s="283"/>
      <c r="AF13" s="283"/>
      <c r="AG13" s="283"/>
      <c r="AH13" s="283"/>
      <c r="AI13" s="283"/>
      <c r="AJ13" s="283"/>
      <c r="AK13" s="83"/>
    </row>
    <row r="14" spans="2:37" ht="16.5" customHeight="1" x14ac:dyDescent="0.25">
      <c r="B14" s="80"/>
      <c r="C14" s="81" t="s">
        <v>289</v>
      </c>
      <c r="D14" s="82"/>
      <c r="E14" s="82"/>
      <c r="F14" s="82"/>
      <c r="G14" s="281" t="str">
        <f>Данные!C5</f>
        <v>Иванович</v>
      </c>
      <c r="H14" s="281"/>
      <c r="I14" s="281"/>
      <c r="J14" s="281"/>
      <c r="K14" s="281"/>
      <c r="L14" s="281"/>
      <c r="M14" s="281"/>
      <c r="N14" s="281"/>
      <c r="O14" s="281"/>
      <c r="P14" s="281"/>
      <c r="Q14" s="281"/>
      <c r="R14" s="281"/>
      <c r="S14" s="91"/>
      <c r="T14" s="81" t="s">
        <v>288</v>
      </c>
      <c r="V14" s="82"/>
      <c r="W14" s="82"/>
      <c r="X14" s="82"/>
      <c r="Z14" s="281" t="str">
        <f>Данные!F5</f>
        <v>Іванавіч</v>
      </c>
      <c r="AA14" s="281"/>
      <c r="AB14" s="281"/>
      <c r="AC14" s="281"/>
      <c r="AD14" s="281"/>
      <c r="AE14" s="281"/>
      <c r="AF14" s="281"/>
      <c r="AG14" s="281"/>
      <c r="AH14" s="281"/>
      <c r="AI14" s="281"/>
      <c r="AJ14" s="281"/>
      <c r="AK14" s="83"/>
    </row>
    <row r="15" spans="2:37" ht="16.5" customHeight="1" x14ac:dyDescent="0.25">
      <c r="B15" s="80"/>
      <c r="C15" s="81" t="s">
        <v>287</v>
      </c>
      <c r="D15" s="82"/>
      <c r="E15" s="82"/>
      <c r="F15" s="130"/>
      <c r="G15" s="283" t="str">
        <f>Данные!C8</f>
        <v>женский</v>
      </c>
      <c r="H15" s="283"/>
      <c r="I15" s="283"/>
      <c r="J15" s="283"/>
      <c r="K15" s="283"/>
      <c r="L15" s="283"/>
      <c r="M15" s="283"/>
      <c r="N15" s="283"/>
      <c r="O15" s="283"/>
      <c r="P15" s="283"/>
      <c r="Q15" s="283"/>
      <c r="R15" s="283"/>
      <c r="S15" s="91"/>
      <c r="T15" s="91"/>
      <c r="U15" s="294" t="s">
        <v>286</v>
      </c>
      <c r="V15" s="294"/>
      <c r="W15" s="294"/>
      <c r="X15" s="294"/>
      <c r="Y15" s="294"/>
      <c r="Z15" s="294"/>
      <c r="AA15" s="294"/>
      <c r="AB15" s="294"/>
      <c r="AC15" s="294"/>
      <c r="AD15" s="294"/>
      <c r="AE15" s="294"/>
      <c r="AF15" s="294"/>
      <c r="AG15" s="294"/>
      <c r="AH15" s="294"/>
      <c r="AI15" s="294"/>
      <c r="AJ15" s="294"/>
      <c r="AK15" s="83"/>
    </row>
    <row r="16" spans="2:37" ht="16.5" customHeight="1" x14ac:dyDescent="0.25">
      <c r="B16" s="80"/>
      <c r="C16" s="81" t="s">
        <v>285</v>
      </c>
      <c r="D16" s="82"/>
      <c r="E16" s="82"/>
      <c r="F16" s="82"/>
      <c r="G16" s="82"/>
      <c r="H16" s="82"/>
      <c r="I16" s="295" t="str">
        <f>Данные!C7</f>
        <v>05.03.2000</v>
      </c>
      <c r="J16" s="295"/>
      <c r="K16" s="295"/>
      <c r="L16" s="295"/>
      <c r="M16" s="295"/>
      <c r="N16" s="295"/>
      <c r="O16" s="295"/>
      <c r="P16" s="295"/>
      <c r="Q16" s="295"/>
      <c r="R16" s="295"/>
      <c r="S16" s="91"/>
      <c r="T16" s="81" t="s">
        <v>284</v>
      </c>
      <c r="V16" s="82"/>
      <c r="W16" s="82"/>
      <c r="X16" s="82"/>
      <c r="Y16" s="82"/>
      <c r="Z16" s="82"/>
      <c r="AA16" s="82"/>
      <c r="AB16" s="82"/>
      <c r="AC16" s="82"/>
      <c r="AD16" s="82"/>
      <c r="AE16" s="293" t="str">
        <f>Данные!C29</f>
        <v>РБ</v>
      </c>
      <c r="AF16" s="293"/>
      <c r="AG16" s="293"/>
      <c r="AH16" s="293"/>
      <c r="AI16" s="293"/>
      <c r="AJ16" s="293"/>
      <c r="AK16" s="83"/>
    </row>
    <row r="17" spans="2:37" s="76" customFormat="1" ht="6.75" customHeight="1" thickBot="1" x14ac:dyDescent="0.2">
      <c r="B17" s="85"/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6"/>
      <c r="V17" s="86"/>
      <c r="W17" s="86"/>
      <c r="X17" s="200"/>
      <c r="Y17" s="200"/>
      <c r="Z17" s="200"/>
      <c r="AA17" s="200"/>
      <c r="AB17" s="200"/>
      <c r="AC17" s="200"/>
      <c r="AD17" s="200"/>
      <c r="AE17" s="200"/>
      <c r="AF17" s="200"/>
      <c r="AG17" s="200"/>
      <c r="AH17" s="200"/>
      <c r="AI17" s="200"/>
      <c r="AJ17" s="200"/>
      <c r="AK17" s="88"/>
    </row>
    <row r="18" spans="2:37" ht="16.5" customHeight="1" thickTop="1" x14ac:dyDescent="0.25">
      <c r="B18" s="80"/>
      <c r="C18" s="81" t="s">
        <v>283</v>
      </c>
      <c r="D18" s="82"/>
      <c r="E18" s="82"/>
      <c r="F18" s="82"/>
      <c r="G18" s="82"/>
      <c r="H18" s="82"/>
      <c r="I18" s="82"/>
      <c r="J18" s="82"/>
      <c r="K18" s="281" t="str">
        <f>Данные!C19</f>
        <v>Беларусь</v>
      </c>
      <c r="L18" s="281"/>
      <c r="M18" s="281"/>
      <c r="N18" s="281"/>
      <c r="O18" s="281"/>
      <c r="P18" s="281"/>
      <c r="Q18" s="281"/>
      <c r="R18" s="281"/>
      <c r="S18" s="91"/>
      <c r="T18" s="81" t="s">
        <v>280</v>
      </c>
      <c r="V18" s="82"/>
      <c r="W18" s="82"/>
      <c r="X18" s="196"/>
      <c r="Y18" s="286" t="str">
        <f>Данные!C25</f>
        <v>ул. Героев Обороны Брестской Крепости д. 20 кв. 74</v>
      </c>
      <c r="Z18" s="286"/>
      <c r="AA18" s="286"/>
      <c r="AB18" s="286"/>
      <c r="AC18" s="286"/>
      <c r="AD18" s="286"/>
      <c r="AE18" s="286"/>
      <c r="AF18" s="286"/>
      <c r="AG18" s="286"/>
      <c r="AH18" s="286"/>
      <c r="AI18" s="286"/>
      <c r="AJ18" s="286"/>
      <c r="AK18" s="83"/>
    </row>
    <row r="19" spans="2:37" ht="17.25" customHeight="1" x14ac:dyDescent="0.25">
      <c r="B19" s="80"/>
      <c r="C19" s="81" t="s">
        <v>281</v>
      </c>
      <c r="D19" s="82"/>
      <c r="E19" s="82"/>
      <c r="F19" s="92"/>
      <c r="G19" s="281" t="str">
        <f>Данные!C21</f>
        <v>Брестская</v>
      </c>
      <c r="H19" s="281"/>
      <c r="I19" s="281"/>
      <c r="J19" s="281"/>
      <c r="K19" s="281"/>
      <c r="L19" s="281"/>
      <c r="M19" s="281"/>
      <c r="N19" s="281"/>
      <c r="O19" s="281"/>
      <c r="P19" s="281"/>
      <c r="Q19" s="281"/>
      <c r="R19" s="281"/>
      <c r="S19" s="82"/>
      <c r="T19" s="81"/>
      <c r="V19" s="82"/>
      <c r="W19" s="82"/>
      <c r="X19" s="82"/>
      <c r="Y19" s="287"/>
      <c r="Z19" s="287"/>
      <c r="AA19" s="287"/>
      <c r="AB19" s="287"/>
      <c r="AC19" s="287"/>
      <c r="AD19" s="287"/>
      <c r="AE19" s="287"/>
      <c r="AF19" s="287"/>
      <c r="AG19" s="287"/>
      <c r="AH19" s="287"/>
      <c r="AI19" s="287"/>
      <c r="AJ19" s="287"/>
      <c r="AK19" s="83"/>
    </row>
    <row r="20" spans="2:37" ht="17.25" customHeight="1" x14ac:dyDescent="0.25">
      <c r="B20" s="80"/>
      <c r="C20" s="81" t="s">
        <v>279</v>
      </c>
      <c r="D20" s="82"/>
      <c r="E20" s="82"/>
      <c r="F20" s="92"/>
      <c r="G20" s="281" t="str">
        <f>Данные!C22</f>
        <v>Брестский</v>
      </c>
      <c r="H20" s="281"/>
      <c r="I20" s="281"/>
      <c r="J20" s="281"/>
      <c r="K20" s="281"/>
      <c r="L20" s="281"/>
      <c r="M20" s="281"/>
      <c r="N20" s="281"/>
      <c r="O20" s="281"/>
      <c r="P20" s="281"/>
      <c r="Q20" s="281"/>
      <c r="R20" s="281"/>
      <c r="S20" s="82"/>
      <c r="T20" s="81" t="s">
        <v>339</v>
      </c>
      <c r="V20" s="82"/>
      <c r="W20" s="82"/>
      <c r="X20" s="82"/>
      <c r="Y20" s="281" t="str">
        <f>Данные!C38</f>
        <v>(29) 1234567</v>
      </c>
      <c r="Z20" s="281"/>
      <c r="AA20" s="281"/>
      <c r="AB20" s="281"/>
      <c r="AC20" s="281"/>
      <c r="AD20" s="281"/>
      <c r="AE20" s="281"/>
      <c r="AF20" s="281"/>
      <c r="AG20" s="281"/>
      <c r="AH20" s="281"/>
      <c r="AI20" s="281"/>
      <c r="AJ20" s="281"/>
      <c r="AK20" s="83"/>
    </row>
    <row r="21" spans="2:37" ht="8.25" customHeight="1" x14ac:dyDescent="0.25">
      <c r="B21" s="80"/>
      <c r="C21" s="81"/>
      <c r="D21" s="82"/>
      <c r="E21" s="82"/>
      <c r="F21" s="92"/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82"/>
      <c r="T21" s="81"/>
      <c r="V21" s="82"/>
      <c r="W21" s="82"/>
      <c r="X21" s="82"/>
      <c r="Y21" s="92"/>
      <c r="Z21" s="92"/>
      <c r="AA21" s="92"/>
      <c r="AB21" s="92"/>
      <c r="AC21" s="93" t="s">
        <v>278</v>
      </c>
      <c r="AD21" s="91"/>
      <c r="AE21" s="91"/>
      <c r="AF21" s="91"/>
      <c r="AG21" s="91"/>
      <c r="AH21" s="91"/>
      <c r="AI21" s="91"/>
      <c r="AJ21" s="91"/>
      <c r="AK21" s="83"/>
    </row>
    <row r="22" spans="2:37" ht="13.5" customHeight="1" x14ac:dyDescent="0.25">
      <c r="B22" s="80"/>
      <c r="C22" s="198" t="s">
        <v>282</v>
      </c>
      <c r="D22" s="196"/>
      <c r="E22" s="196"/>
      <c r="F22" s="92"/>
      <c r="G22" s="195"/>
      <c r="H22" s="284" t="str">
        <f>Данные!C24</f>
        <v>Брест</v>
      </c>
      <c r="I22" s="285"/>
      <c r="J22" s="285"/>
      <c r="K22" s="285"/>
      <c r="L22" s="285"/>
      <c r="M22" s="285"/>
      <c r="N22" s="285"/>
      <c r="O22" s="285"/>
      <c r="P22" s="285"/>
      <c r="Q22" s="285"/>
      <c r="R22" s="285"/>
      <c r="S22" s="196"/>
      <c r="T22" s="81"/>
      <c r="V22" s="196"/>
      <c r="W22" s="196"/>
      <c r="X22" s="196"/>
      <c r="Y22" s="92"/>
      <c r="Z22" s="92"/>
      <c r="AA22" s="92"/>
      <c r="AB22" s="92"/>
      <c r="AC22" s="93"/>
      <c r="AD22" s="195"/>
      <c r="AE22" s="195"/>
      <c r="AF22" s="195"/>
      <c r="AG22" s="195"/>
      <c r="AH22" s="195"/>
      <c r="AI22" s="195"/>
      <c r="AJ22" s="195"/>
      <c r="AK22" s="83"/>
    </row>
    <row r="23" spans="2:37" s="76" customFormat="1" ht="8.25" customHeight="1" thickBot="1" x14ac:dyDescent="0.2">
      <c r="B23" s="85"/>
      <c r="C23" s="199"/>
      <c r="D23" s="86"/>
      <c r="E23" s="86"/>
      <c r="F23" s="86"/>
      <c r="G23" s="86"/>
      <c r="H23" s="86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6"/>
      <c r="AE23" s="86"/>
      <c r="AF23" s="86"/>
      <c r="AG23" s="86"/>
      <c r="AH23" s="86"/>
      <c r="AI23" s="86"/>
      <c r="AJ23" s="86"/>
      <c r="AK23" s="88"/>
    </row>
    <row r="24" spans="2:37" s="76" customFormat="1" ht="3" customHeight="1" thickTop="1" x14ac:dyDescent="0.3">
      <c r="B24" s="89"/>
      <c r="C24" s="197"/>
      <c r="D24" s="75"/>
      <c r="E24" s="75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75"/>
      <c r="S24" s="75"/>
      <c r="T24" s="75"/>
      <c r="U24" s="75"/>
      <c r="V24" s="75"/>
      <c r="W24" s="75"/>
      <c r="X24" s="75"/>
      <c r="Y24" s="75"/>
      <c r="Z24" s="75"/>
      <c r="AA24" s="75"/>
      <c r="AB24" s="75"/>
      <c r="AC24" s="75"/>
      <c r="AD24" s="75"/>
      <c r="AE24" s="75"/>
      <c r="AF24" s="75"/>
      <c r="AG24" s="75"/>
      <c r="AH24" s="75"/>
      <c r="AI24" s="75"/>
      <c r="AJ24" s="75"/>
      <c r="AK24" s="90"/>
    </row>
    <row r="25" spans="2:37" ht="16.5" customHeight="1" x14ac:dyDescent="0.25">
      <c r="B25" s="80"/>
      <c r="C25" s="282" t="s">
        <v>277</v>
      </c>
      <c r="D25" s="282"/>
      <c r="E25" s="282"/>
      <c r="F25" s="282"/>
      <c r="G25" s="282"/>
      <c r="H25" s="282"/>
      <c r="I25" s="282"/>
      <c r="J25" s="282"/>
      <c r="K25" s="282"/>
      <c r="L25" s="282"/>
      <c r="M25" s="282"/>
      <c r="N25" s="282"/>
      <c r="O25" s="282"/>
      <c r="P25" s="282"/>
      <c r="Q25" s="282"/>
      <c r="R25" s="282"/>
      <c r="S25" s="282"/>
      <c r="T25" s="282"/>
      <c r="U25" s="282"/>
      <c r="V25" s="282"/>
      <c r="W25" s="282"/>
      <c r="X25" s="282"/>
      <c r="Y25" s="282"/>
      <c r="Z25" s="282"/>
      <c r="AA25" s="282"/>
      <c r="AB25" s="282"/>
      <c r="AC25" s="282"/>
      <c r="AD25" s="282"/>
      <c r="AE25" s="282"/>
      <c r="AF25" s="282"/>
      <c r="AG25" s="282"/>
      <c r="AH25" s="282"/>
      <c r="AI25" s="282"/>
      <c r="AJ25" s="282"/>
      <c r="AK25" s="83"/>
    </row>
    <row r="26" spans="2:37" ht="14.25" customHeight="1" x14ac:dyDescent="0.25">
      <c r="B26" s="80"/>
      <c r="C26" s="81" t="s">
        <v>276</v>
      </c>
      <c r="D26" s="82"/>
      <c r="E26" s="281">
        <f>Данные!C66</f>
        <v>2020</v>
      </c>
      <c r="F26" s="281"/>
      <c r="G26" s="281"/>
      <c r="H26" s="81" t="s">
        <v>275</v>
      </c>
      <c r="I26" s="82"/>
      <c r="J26" s="281" t="str">
        <f>Данные!C67&amp;" "&amp;IF(Данные!C67="СШ", IF( ISBLANK(Данные!C68),""," №"&amp;Данные!C68),"")</f>
        <v xml:space="preserve">СШ </v>
      </c>
      <c r="K26" s="281"/>
      <c r="L26" s="281"/>
      <c r="M26" s="281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3"/>
    </row>
    <row r="27" spans="2:37" ht="2.25" customHeight="1" x14ac:dyDescent="0.25">
      <c r="B27" s="80"/>
      <c r="C27" s="81"/>
      <c r="D27" s="82"/>
      <c r="E27" s="91"/>
      <c r="F27" s="91"/>
      <c r="G27" s="91"/>
      <c r="H27" s="81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94"/>
      <c r="AJ27" s="94"/>
      <c r="AK27" s="83"/>
    </row>
    <row r="28" spans="2:37" ht="20.25" customHeight="1" x14ac:dyDescent="0.25">
      <c r="B28" s="80"/>
      <c r="C28" s="81" t="s">
        <v>274</v>
      </c>
      <c r="K28" s="281" t="str">
        <f>Данные!C69</f>
        <v>г. Брест</v>
      </c>
      <c r="L28" s="281"/>
      <c r="M28" s="281"/>
      <c r="N28" s="281"/>
      <c r="O28" s="281"/>
      <c r="P28" s="281"/>
      <c r="Q28" s="281"/>
      <c r="R28" s="281"/>
      <c r="S28" s="281"/>
      <c r="T28" s="281"/>
      <c r="U28" s="281"/>
      <c r="V28" s="281"/>
      <c r="W28" s="281"/>
      <c r="X28" s="281"/>
      <c r="Y28" s="281"/>
      <c r="Z28" s="281"/>
      <c r="AA28" s="281"/>
      <c r="AB28" s="281"/>
      <c r="AC28" s="281"/>
      <c r="AD28" s="281"/>
      <c r="AE28" s="281"/>
      <c r="AF28" s="281"/>
      <c r="AG28" s="281"/>
      <c r="AH28" s="281"/>
      <c r="AK28" s="83"/>
    </row>
    <row r="29" spans="2:37" x14ac:dyDescent="0.25">
      <c r="B29" s="80"/>
      <c r="C29" s="81" t="s">
        <v>273</v>
      </c>
      <c r="D29" s="82"/>
      <c r="E29" s="82"/>
      <c r="F29" s="82"/>
      <c r="G29" s="82"/>
      <c r="H29" s="82"/>
      <c r="I29" s="82"/>
      <c r="J29" s="82"/>
      <c r="K29" s="283" t="str">
        <f>Данные!C70</f>
        <v>диплом с отличием</v>
      </c>
      <c r="L29" s="283"/>
      <c r="M29" s="283"/>
      <c r="N29" s="283"/>
      <c r="O29" s="283"/>
      <c r="P29" s="283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3"/>
    </row>
    <row r="30" spans="2:37" s="76" customFormat="1" ht="12" customHeight="1" thickBot="1" x14ac:dyDescent="0.2">
      <c r="B30" s="85"/>
      <c r="C30" s="86"/>
      <c r="D30" s="86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8"/>
    </row>
    <row r="31" spans="2:37" s="76" customFormat="1" ht="6" thickTop="1" x14ac:dyDescent="0.15">
      <c r="B31" s="77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V31" s="78"/>
      <c r="W31" s="78"/>
      <c r="X31" s="78"/>
      <c r="Y31" s="78"/>
      <c r="Z31" s="78"/>
      <c r="AA31" s="78"/>
      <c r="AB31" s="78"/>
      <c r="AC31" s="78"/>
      <c r="AD31" s="78"/>
      <c r="AE31" s="78"/>
      <c r="AF31" s="78"/>
      <c r="AG31" s="78"/>
      <c r="AH31" s="78"/>
      <c r="AI31" s="78"/>
      <c r="AJ31" s="78"/>
      <c r="AK31" s="79"/>
    </row>
    <row r="32" spans="2:37" x14ac:dyDescent="0.25">
      <c r="B32" s="80"/>
      <c r="C32" s="219" t="s">
        <v>272</v>
      </c>
      <c r="D32" s="217"/>
      <c r="E32" s="217"/>
      <c r="F32" s="217"/>
      <c r="G32" s="217"/>
      <c r="H32" s="217"/>
      <c r="I32" s="217"/>
      <c r="J32" s="217"/>
      <c r="K32" s="217"/>
      <c r="L32" s="281" t="str">
        <f>Данные!C73</f>
        <v>нет</v>
      </c>
      <c r="M32" s="281"/>
      <c r="N32" s="281"/>
      <c r="O32" s="217"/>
      <c r="P32" s="217"/>
      <c r="Q32" s="81" t="s">
        <v>271</v>
      </c>
      <c r="R32" s="217"/>
      <c r="S32" s="217"/>
      <c r="T32" s="217"/>
      <c r="U32" s="217"/>
      <c r="V32" s="217"/>
      <c r="W32" s="217"/>
      <c r="X32" s="217"/>
      <c r="Y32" s="280" t="str">
        <f>IF(L32="есть",Данные!C74,"")</f>
        <v/>
      </c>
      <c r="Z32" s="280"/>
      <c r="AA32" s="280"/>
      <c r="AB32" s="280"/>
      <c r="AC32" s="280"/>
      <c r="AD32" s="280"/>
      <c r="AE32" s="280"/>
      <c r="AF32" s="280"/>
      <c r="AG32" s="280"/>
      <c r="AH32" s="280"/>
      <c r="AI32" s="280"/>
      <c r="AJ32" s="280"/>
      <c r="AK32" s="83"/>
    </row>
    <row r="33" spans="2:57" ht="9" customHeight="1" thickBot="1" x14ac:dyDescent="0.3">
      <c r="B33" s="220"/>
      <c r="C33" s="221"/>
      <c r="D33" s="222"/>
      <c r="E33" s="222"/>
      <c r="F33" s="222"/>
      <c r="G33" s="222"/>
      <c r="H33" s="222"/>
      <c r="I33" s="222"/>
      <c r="J33" s="222"/>
      <c r="K33" s="222"/>
      <c r="L33" s="221"/>
      <c r="M33" s="221"/>
      <c r="N33" s="221"/>
      <c r="O33" s="222"/>
      <c r="P33" s="222"/>
      <c r="Q33" s="223"/>
      <c r="R33" s="222"/>
      <c r="S33" s="222"/>
      <c r="T33" s="222"/>
      <c r="U33" s="222"/>
      <c r="V33" s="222"/>
      <c r="W33" s="222"/>
      <c r="X33" s="222"/>
      <c r="Y33" s="224"/>
      <c r="Z33" s="224"/>
      <c r="AA33" s="224"/>
      <c r="AB33" s="224"/>
      <c r="AC33" s="224"/>
      <c r="AD33" s="224"/>
      <c r="AE33" s="224"/>
      <c r="AF33" s="224"/>
      <c r="AG33" s="224"/>
      <c r="AH33" s="224"/>
      <c r="AI33" s="224"/>
      <c r="AJ33" s="224"/>
      <c r="AK33" s="225"/>
    </row>
    <row r="34" spans="2:57" s="76" customFormat="1" ht="19.5" customHeight="1" thickTop="1" x14ac:dyDescent="0.25">
      <c r="B34" s="77"/>
      <c r="C34" s="234" t="s">
        <v>403</v>
      </c>
      <c r="D34" s="229"/>
      <c r="E34" s="230"/>
      <c r="F34" s="230"/>
      <c r="G34" s="230"/>
      <c r="H34" s="230"/>
      <c r="I34" s="230"/>
      <c r="J34" s="230"/>
      <c r="K34" s="230"/>
      <c r="L34" s="230"/>
      <c r="M34" s="230"/>
      <c r="N34" s="78"/>
      <c r="O34" s="219"/>
      <c r="P34" s="238" t="str">
        <f>Данные!C76</f>
        <v>Нет</v>
      </c>
      <c r="Q34" s="233"/>
      <c r="R34" s="233"/>
      <c r="S34" s="233"/>
      <c r="T34" s="233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9"/>
    </row>
    <row r="35" spans="2:57" s="76" customFormat="1" ht="6" customHeight="1" thickBot="1" x14ac:dyDescent="0.2">
      <c r="B35" s="85"/>
      <c r="C35" s="226"/>
      <c r="D35" s="227"/>
      <c r="E35" s="228"/>
      <c r="F35" s="228"/>
      <c r="G35" s="228"/>
      <c r="H35" s="228"/>
      <c r="I35" s="228"/>
      <c r="J35" s="228"/>
      <c r="K35" s="228"/>
      <c r="L35" s="228"/>
      <c r="M35" s="228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6"/>
      <c r="Z35" s="86"/>
      <c r="AA35" s="86"/>
      <c r="AB35" s="86"/>
      <c r="AC35" s="86"/>
      <c r="AD35" s="86"/>
      <c r="AE35" s="86"/>
      <c r="AF35" s="86"/>
      <c r="AG35" s="86"/>
      <c r="AH35" s="86"/>
      <c r="AI35" s="86"/>
      <c r="AJ35" s="86"/>
      <c r="AK35" s="88"/>
    </row>
    <row r="36" spans="2:57" s="76" customFormat="1" ht="6" thickTop="1" x14ac:dyDescent="0.15">
      <c r="B36" s="89"/>
      <c r="C36" s="75"/>
      <c r="D36" s="75"/>
      <c r="E36" s="75"/>
      <c r="F36" s="75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231"/>
      <c r="T36" s="232"/>
      <c r="U36" s="74"/>
      <c r="V36" s="75"/>
      <c r="W36" s="75"/>
      <c r="X36" s="75"/>
      <c r="Y36" s="75"/>
      <c r="Z36" s="75"/>
      <c r="AA36" s="75"/>
      <c r="AB36" s="75"/>
      <c r="AC36" s="75"/>
      <c r="AD36" s="74"/>
      <c r="AE36" s="75"/>
      <c r="AF36" s="75"/>
      <c r="AG36" s="75"/>
      <c r="AH36" s="75"/>
      <c r="AI36" s="75"/>
      <c r="AJ36" s="75"/>
      <c r="AK36" s="90"/>
    </row>
    <row r="37" spans="2:57" s="76" customFormat="1" ht="15.75" customHeight="1" x14ac:dyDescent="0.25">
      <c r="B37" s="89"/>
      <c r="C37" s="275" t="s">
        <v>270</v>
      </c>
      <c r="D37" s="275"/>
      <c r="E37" s="275"/>
      <c r="F37" s="275"/>
      <c r="G37" s="275"/>
      <c r="H37" s="275"/>
      <c r="I37" s="275"/>
      <c r="J37" s="275"/>
      <c r="K37" s="275"/>
      <c r="L37" s="275"/>
      <c r="M37" s="275"/>
      <c r="N37" s="275"/>
      <c r="O37" s="275"/>
      <c r="P37" s="275"/>
      <c r="Q37" s="275"/>
      <c r="R37" s="275"/>
      <c r="S37" s="81"/>
      <c r="T37" s="97"/>
      <c r="U37" s="98" t="s">
        <v>269</v>
      </c>
      <c r="V37" s="84"/>
      <c r="W37" s="84"/>
      <c r="X37" s="84"/>
      <c r="Y37" s="84"/>
      <c r="Z37" s="217"/>
      <c r="AA37" s="217"/>
      <c r="AB37" s="217"/>
      <c r="AC37" s="217"/>
      <c r="AD37" s="217"/>
      <c r="AE37" s="217"/>
      <c r="AF37" s="81"/>
      <c r="AG37" s="81"/>
      <c r="AH37" s="74"/>
      <c r="AI37" s="216"/>
      <c r="AJ37" s="216"/>
      <c r="AK37" s="90"/>
    </row>
    <row r="38" spans="2:57" ht="16.5" x14ac:dyDescent="0.25">
      <c r="B38" s="80"/>
      <c r="C38" s="302"/>
      <c r="D38" s="302"/>
      <c r="E38" s="303" t="s">
        <v>268</v>
      </c>
      <c r="F38" s="303"/>
      <c r="G38" s="303"/>
      <c r="H38" s="303"/>
      <c r="I38" s="303"/>
      <c r="J38" s="217"/>
      <c r="K38" s="217"/>
      <c r="L38" s="217"/>
      <c r="M38" s="303" t="s">
        <v>267</v>
      </c>
      <c r="N38" s="303"/>
      <c r="O38" s="303"/>
      <c r="P38" s="303"/>
      <c r="Q38" s="303"/>
      <c r="R38" s="303"/>
      <c r="S38" s="217"/>
      <c r="T38" s="80"/>
      <c r="U38" s="277">
        <f>Данные!C85</f>
        <v>3.1</v>
      </c>
      <c r="V38" s="277"/>
      <c r="W38" s="277"/>
      <c r="X38" s="277"/>
      <c r="Y38" s="277"/>
      <c r="Z38" s="277"/>
      <c r="AA38" s="277"/>
      <c r="AB38" s="277"/>
      <c r="AC38" s="277"/>
      <c r="AD38" s="277"/>
      <c r="AE38" s="277"/>
      <c r="AF38" s="277"/>
      <c r="AG38" s="277"/>
      <c r="AH38" s="277"/>
      <c r="AI38" s="277"/>
      <c r="AJ38" s="218"/>
      <c r="AK38" s="83"/>
    </row>
    <row r="39" spans="2:57" ht="16.5" x14ac:dyDescent="0.25">
      <c r="B39" s="80"/>
      <c r="C39" s="217" t="s">
        <v>181</v>
      </c>
      <c r="D39" s="292" t="str">
        <f>Данные!C79</f>
        <v>русский язык</v>
      </c>
      <c r="E39" s="292"/>
      <c r="F39" s="292"/>
      <c r="G39" s="292"/>
      <c r="H39" s="292"/>
      <c r="I39" s="292"/>
      <c r="J39" s="292"/>
      <c r="K39" s="292"/>
      <c r="L39" s="292"/>
      <c r="M39" s="292"/>
      <c r="N39" s="292"/>
      <c r="O39" s="292"/>
      <c r="P39" s="121"/>
      <c r="Q39" s="277">
        <f>Данные!C80</f>
        <v>100</v>
      </c>
      <c r="R39" s="277"/>
      <c r="S39" s="217"/>
      <c r="T39" s="80"/>
      <c r="U39" s="307" t="str">
        <f>Данные!C86</f>
        <v>девять целых восемь десятых</v>
      </c>
      <c r="V39" s="307"/>
      <c r="W39" s="307"/>
      <c r="X39" s="307"/>
      <c r="Y39" s="307"/>
      <c r="Z39" s="307"/>
      <c r="AA39" s="307"/>
      <c r="AB39" s="307"/>
      <c r="AC39" s="307"/>
      <c r="AD39" s="307"/>
      <c r="AE39" s="307"/>
      <c r="AF39" s="307"/>
      <c r="AG39" s="307"/>
      <c r="AH39" s="307"/>
      <c r="AI39" s="307"/>
      <c r="AJ39" s="100"/>
      <c r="AK39" s="83"/>
    </row>
    <row r="40" spans="2:57" ht="16.5" x14ac:dyDescent="0.25">
      <c r="B40" s="80"/>
      <c r="C40" s="217" t="s">
        <v>182</v>
      </c>
      <c r="D40" s="279" t="str">
        <f>Данные!C81</f>
        <v>география</v>
      </c>
      <c r="E40" s="279"/>
      <c r="F40" s="279"/>
      <c r="G40" s="279"/>
      <c r="H40" s="279"/>
      <c r="I40" s="279"/>
      <c r="J40" s="279"/>
      <c r="K40" s="279"/>
      <c r="L40" s="279"/>
      <c r="M40" s="279"/>
      <c r="N40" s="279"/>
      <c r="O40" s="279"/>
      <c r="P40" s="122"/>
      <c r="Q40" s="278">
        <f>Данные!C82</f>
        <v>99</v>
      </c>
      <c r="R40" s="278"/>
      <c r="S40" s="217"/>
      <c r="T40" s="80"/>
      <c r="U40" s="217"/>
      <c r="V40" s="217"/>
      <c r="W40" s="217"/>
      <c r="X40" s="217"/>
      <c r="Y40" s="217"/>
      <c r="Z40" s="217"/>
      <c r="AA40" s="217"/>
      <c r="AB40" s="217"/>
      <c r="AC40" s="217"/>
      <c r="AD40" s="217"/>
      <c r="AE40" s="217"/>
      <c r="AF40" s="217"/>
      <c r="AG40" s="217"/>
      <c r="AH40" s="217"/>
      <c r="AI40" s="217"/>
      <c r="AJ40" s="217"/>
      <c r="AK40" s="83"/>
    </row>
    <row r="41" spans="2:57" ht="16.5" x14ac:dyDescent="0.25">
      <c r="B41" s="80"/>
      <c r="C41" s="217" t="s">
        <v>183</v>
      </c>
      <c r="D41" s="279" t="str">
        <f>Данные!C83</f>
        <v>математика</v>
      </c>
      <c r="E41" s="279"/>
      <c r="F41" s="279"/>
      <c r="G41" s="279"/>
      <c r="H41" s="279"/>
      <c r="I41" s="279"/>
      <c r="J41" s="279"/>
      <c r="K41" s="279"/>
      <c r="L41" s="279"/>
      <c r="M41" s="279"/>
      <c r="N41" s="279"/>
      <c r="O41" s="279"/>
      <c r="P41" s="122"/>
      <c r="Q41" s="278">
        <f>Данные!C84</f>
        <v>78</v>
      </c>
      <c r="R41" s="278"/>
      <c r="S41" s="217"/>
      <c r="T41" s="80"/>
      <c r="U41" s="217"/>
      <c r="V41" s="217"/>
      <c r="W41" s="217"/>
      <c r="X41" s="217"/>
      <c r="Y41" s="217"/>
      <c r="Z41" s="217"/>
      <c r="AA41" s="217"/>
      <c r="AB41" s="217"/>
      <c r="AC41" s="217"/>
      <c r="AD41" s="217"/>
      <c r="AE41" s="217"/>
      <c r="AF41" s="217"/>
      <c r="AG41" s="217"/>
      <c r="AH41" s="217"/>
      <c r="AI41" s="217"/>
      <c r="AJ41" s="217"/>
      <c r="AK41" s="83"/>
    </row>
    <row r="42" spans="2:57" s="76" customFormat="1" ht="10.5" customHeight="1" thickBot="1" x14ac:dyDescent="0.2">
      <c r="B42" s="85"/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101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8"/>
      <c r="AP42" s="74"/>
      <c r="AQ42" s="74"/>
      <c r="AR42" s="74"/>
      <c r="AS42" s="74"/>
      <c r="AT42" s="74"/>
      <c r="AU42" s="74"/>
      <c r="AV42" s="74"/>
    </row>
    <row r="43" spans="2:57" s="76" customFormat="1" ht="1.5" customHeight="1" thickTop="1" x14ac:dyDescent="0.15">
      <c r="B43" s="89"/>
      <c r="C43" s="75"/>
      <c r="D43" s="75"/>
      <c r="E43" s="75"/>
      <c r="F43" s="75"/>
      <c r="G43" s="75"/>
      <c r="H43" s="75"/>
      <c r="I43" s="75"/>
      <c r="J43" s="75"/>
      <c r="K43" s="75"/>
      <c r="L43" s="75"/>
      <c r="M43" s="75"/>
      <c r="N43" s="75"/>
      <c r="O43" s="75"/>
      <c r="P43" s="75"/>
      <c r="Q43" s="75"/>
      <c r="R43" s="75"/>
      <c r="S43" s="96"/>
      <c r="T43" s="102"/>
      <c r="U43" s="103"/>
      <c r="V43" s="103"/>
      <c r="W43" s="103"/>
      <c r="X43" s="103"/>
      <c r="Y43" s="103"/>
      <c r="Z43" s="103"/>
      <c r="AA43" s="103"/>
      <c r="AB43" s="103"/>
      <c r="AC43" s="103"/>
      <c r="AD43" s="103"/>
      <c r="AE43" s="103"/>
      <c r="AF43" s="103"/>
      <c r="AG43" s="103"/>
      <c r="AH43" s="103"/>
      <c r="AI43" s="103"/>
      <c r="AJ43" s="103"/>
      <c r="AK43" s="90"/>
      <c r="AP43" s="74"/>
      <c r="AQ43" s="74"/>
      <c r="AR43" s="74"/>
      <c r="AS43" s="74"/>
      <c r="AT43" s="74"/>
      <c r="AU43" s="74"/>
      <c r="AV43" s="74"/>
    </row>
    <row r="44" spans="2:57" x14ac:dyDescent="0.25">
      <c r="B44" s="80"/>
      <c r="C44" s="81"/>
      <c r="D44" s="82"/>
      <c r="E44" s="82"/>
      <c r="F44" s="81" t="s">
        <v>266</v>
      </c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3"/>
      <c r="T44" s="104"/>
      <c r="U44" s="275" t="s">
        <v>265</v>
      </c>
      <c r="V44" s="275"/>
      <c r="W44" s="275"/>
      <c r="X44" s="275"/>
      <c r="Y44" s="275"/>
      <c r="Z44" s="275"/>
      <c r="AA44" s="275"/>
      <c r="AB44" s="275"/>
      <c r="AC44" s="275"/>
      <c r="AD44" s="275"/>
      <c r="AE44" s="275"/>
      <c r="AF44" s="275"/>
      <c r="AG44" s="275"/>
      <c r="AH44" s="275"/>
      <c r="AI44" s="275"/>
      <c r="AJ44" s="105"/>
      <c r="AK44" s="83"/>
      <c r="AN44" s="82"/>
      <c r="AO44" s="81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82"/>
      <c r="BD44" s="82"/>
      <c r="BE44" s="82"/>
    </row>
    <row r="45" spans="2:57" ht="9.75" customHeight="1" x14ac:dyDescent="0.25">
      <c r="B45" s="80"/>
      <c r="G45" s="106"/>
      <c r="H45" s="106"/>
      <c r="I45" s="106" t="s">
        <v>264</v>
      </c>
      <c r="J45" s="106"/>
      <c r="K45" s="106"/>
      <c r="L45" s="106"/>
      <c r="M45" s="106"/>
      <c r="N45" s="106"/>
      <c r="O45" s="106"/>
      <c r="P45" s="82"/>
      <c r="Q45" s="82"/>
      <c r="R45" s="82"/>
      <c r="S45" s="83"/>
      <c r="T45" s="104"/>
      <c r="U45" s="105"/>
      <c r="V45" s="304" t="s">
        <v>263</v>
      </c>
      <c r="W45" s="304"/>
      <c r="X45" s="304"/>
      <c r="Y45" s="304"/>
      <c r="Z45" s="304"/>
      <c r="AA45" s="304"/>
      <c r="AB45" s="304"/>
      <c r="AC45" s="304"/>
      <c r="AD45" s="304"/>
      <c r="AE45" s="304"/>
      <c r="AF45" s="304"/>
      <c r="AG45" s="304"/>
      <c r="AH45" s="304"/>
      <c r="AI45" s="105"/>
      <c r="AJ45" s="105"/>
      <c r="AK45" s="107"/>
      <c r="AL45" s="99"/>
      <c r="AN45" s="82"/>
      <c r="AO45" s="81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82"/>
      <c r="BD45" s="82"/>
      <c r="BE45" s="82"/>
    </row>
    <row r="46" spans="2:57" ht="3.75" customHeight="1" x14ac:dyDescent="0.25">
      <c r="B46" s="80"/>
      <c r="Q46" s="82"/>
      <c r="R46" s="82"/>
      <c r="S46" s="83"/>
      <c r="T46" s="104"/>
      <c r="U46" s="105"/>
      <c r="AH46" s="105"/>
      <c r="AI46" s="105"/>
      <c r="AJ46" s="105"/>
      <c r="AK46" s="83"/>
      <c r="AN46" s="82"/>
      <c r="AO46" s="81"/>
      <c r="AP46" s="81"/>
      <c r="AQ46" s="82"/>
      <c r="AR46" s="82"/>
      <c r="AS46" s="82"/>
      <c r="AT46" s="81"/>
      <c r="AU46" s="81"/>
      <c r="AV46" s="82"/>
      <c r="AW46" s="82"/>
      <c r="AX46" s="81"/>
      <c r="AY46" s="82"/>
      <c r="AZ46" s="82"/>
      <c r="BA46" s="82"/>
      <c r="BB46" s="82"/>
      <c r="BC46" s="82"/>
      <c r="BD46" s="82"/>
      <c r="BE46" s="82"/>
    </row>
    <row r="47" spans="2:57" ht="16.5" customHeight="1" x14ac:dyDescent="0.25">
      <c r="B47" s="80"/>
      <c r="D47" s="276" t="str">
        <f>Данные!C9</f>
        <v>английский</v>
      </c>
      <c r="E47" s="276"/>
      <c r="F47" s="276"/>
      <c r="G47" s="276"/>
      <c r="H47" s="276"/>
      <c r="I47" s="276"/>
      <c r="J47" s="276"/>
      <c r="K47" s="276"/>
      <c r="L47" s="276"/>
      <c r="M47" s="276"/>
      <c r="N47" s="276"/>
      <c r="O47" s="276"/>
      <c r="Q47" s="82"/>
      <c r="R47" s="82"/>
      <c r="S47" s="83"/>
      <c r="T47" s="104"/>
      <c r="U47" s="105"/>
      <c r="V47" s="105"/>
      <c r="W47" s="105"/>
      <c r="X47" s="105"/>
      <c r="Y47" s="105"/>
      <c r="Z47" s="275" t="str">
        <f>Данные!C28</f>
        <v>нет</v>
      </c>
      <c r="AA47" s="275"/>
      <c r="AB47" s="275"/>
      <c r="AC47" s="275"/>
      <c r="AD47" s="275"/>
      <c r="AE47" s="105"/>
      <c r="AF47" s="105"/>
      <c r="AG47" s="105"/>
      <c r="AH47" s="105"/>
      <c r="AI47" s="105"/>
      <c r="AJ47" s="105"/>
      <c r="AK47" s="83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82"/>
      <c r="BD47" s="82"/>
      <c r="BE47" s="82"/>
    </row>
    <row r="48" spans="2:57" s="76" customFormat="1" ht="4.5" customHeight="1" thickBot="1" x14ac:dyDescent="0.2">
      <c r="B48" s="85"/>
      <c r="C48" s="86"/>
      <c r="D48" s="86"/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108"/>
      <c r="T48" s="109"/>
      <c r="U48" s="110"/>
      <c r="V48" s="110"/>
      <c r="W48" s="110"/>
      <c r="X48" s="110"/>
      <c r="Y48" s="110"/>
      <c r="Z48" s="110"/>
      <c r="AA48" s="110"/>
      <c r="AB48" s="110"/>
      <c r="AC48" s="110"/>
      <c r="AD48" s="110"/>
      <c r="AE48" s="110"/>
      <c r="AF48" s="110"/>
      <c r="AG48" s="110"/>
      <c r="AH48" s="110"/>
      <c r="AI48" s="110"/>
      <c r="AJ48" s="110"/>
      <c r="AK48" s="88"/>
      <c r="AN48" s="74"/>
      <c r="AO48" s="74"/>
      <c r="AP48" s="74"/>
      <c r="AQ48" s="74"/>
      <c r="AR48" s="74"/>
      <c r="AS48" s="74"/>
      <c r="AT48" s="74"/>
      <c r="AU48" s="74"/>
      <c r="AV48" s="74"/>
      <c r="AW48" s="74"/>
      <c r="AX48" s="74"/>
      <c r="AY48" s="74"/>
      <c r="AZ48" s="74"/>
      <c r="BA48" s="74"/>
      <c r="BB48" s="74"/>
      <c r="BC48" s="74"/>
      <c r="BD48" s="74"/>
      <c r="BE48" s="74"/>
    </row>
    <row r="49" spans="2:57" s="76" customFormat="1" ht="4.5" customHeight="1" thickTop="1" x14ac:dyDescent="0.15">
      <c r="B49" s="89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5"/>
      <c r="Y49" s="75"/>
      <c r="Z49" s="75"/>
      <c r="AA49" s="75"/>
      <c r="AB49" s="75"/>
      <c r="AC49" s="75"/>
      <c r="AD49" s="74"/>
      <c r="AE49" s="75"/>
      <c r="AF49" s="75"/>
      <c r="AG49" s="75"/>
      <c r="AH49" s="75"/>
      <c r="AI49" s="75"/>
      <c r="AJ49" s="75"/>
      <c r="AK49" s="90"/>
      <c r="AN49" s="74"/>
      <c r="AO49" s="74"/>
      <c r="AP49" s="74"/>
      <c r="AQ49" s="74"/>
      <c r="AR49" s="74"/>
      <c r="AS49" s="74"/>
      <c r="AT49" s="74"/>
      <c r="AU49" s="74"/>
      <c r="AV49" s="74"/>
      <c r="AW49" s="74"/>
      <c r="AX49" s="74"/>
      <c r="AY49" s="74"/>
      <c r="AZ49" s="74"/>
      <c r="BA49" s="74"/>
      <c r="BB49" s="74"/>
      <c r="BC49" s="74"/>
      <c r="BD49" s="74"/>
      <c r="BE49" s="74"/>
    </row>
    <row r="50" spans="2:57" s="76" customFormat="1" ht="18.75" customHeight="1" x14ac:dyDescent="0.25">
      <c r="B50" s="89"/>
      <c r="C50" s="95" t="s">
        <v>68</v>
      </c>
      <c r="D50" s="111"/>
      <c r="E50" s="111"/>
      <c r="F50" s="111"/>
      <c r="G50" s="75"/>
      <c r="H50" s="81"/>
      <c r="I50" s="281" t="s">
        <v>65</v>
      </c>
      <c r="J50" s="281"/>
      <c r="K50" s="281"/>
      <c r="L50" s="75"/>
      <c r="M50" s="75"/>
      <c r="N50" s="75"/>
      <c r="O50" s="75"/>
      <c r="P50" s="75"/>
      <c r="Q50" s="81"/>
      <c r="R50" s="81" t="s">
        <v>262</v>
      </c>
      <c r="S50" s="81"/>
      <c r="T50" s="81"/>
      <c r="U50" s="81"/>
      <c r="V50" s="81"/>
      <c r="W50" s="81"/>
      <c r="X50" s="81"/>
      <c r="Y50" s="81"/>
      <c r="Z50" s="75"/>
      <c r="AA50" s="75"/>
      <c r="AB50" s="75"/>
      <c r="AC50" s="75"/>
      <c r="AD50" s="74"/>
      <c r="AE50" s="75"/>
      <c r="AF50" s="75"/>
      <c r="AG50" s="75"/>
      <c r="AH50" s="75"/>
      <c r="AI50" s="75"/>
      <c r="AJ50" s="75"/>
      <c r="AK50" s="90"/>
      <c r="AN50" s="74"/>
      <c r="AO50" s="74"/>
      <c r="AP50" s="74"/>
      <c r="AQ50" s="74"/>
      <c r="AR50" s="74"/>
      <c r="AS50" s="74"/>
      <c r="AT50" s="74"/>
      <c r="AU50" s="74"/>
      <c r="AV50" s="74"/>
      <c r="AW50" s="74"/>
      <c r="AX50" s="74"/>
      <c r="AY50" s="74"/>
      <c r="AZ50" s="74"/>
      <c r="BA50" s="74"/>
      <c r="BB50" s="74"/>
      <c r="BC50" s="74"/>
      <c r="BD50" s="74"/>
      <c r="BE50" s="74"/>
    </row>
    <row r="51" spans="2:57" s="76" customFormat="1" ht="18.75" customHeight="1" x14ac:dyDescent="0.25">
      <c r="B51" s="89"/>
      <c r="C51" s="275" t="s">
        <v>64</v>
      </c>
      <c r="D51" s="275"/>
      <c r="E51" s="308"/>
      <c r="F51" s="305" t="str">
        <f>Данные!C31</f>
        <v>АВ</v>
      </c>
      <c r="G51" s="306"/>
      <c r="H51" s="112"/>
      <c r="I51" s="305" t="str">
        <f>Данные!C32</f>
        <v>0123456</v>
      </c>
      <c r="J51" s="278"/>
      <c r="K51" s="278"/>
      <c r="L51" s="278"/>
      <c r="M51" s="278"/>
      <c r="N51" s="306"/>
      <c r="O51" s="73"/>
      <c r="P51" s="113"/>
      <c r="Q51" s="112"/>
      <c r="R51" s="305" t="str">
        <f>Данные!C33</f>
        <v>12345678PB7896О1</v>
      </c>
      <c r="S51" s="278"/>
      <c r="T51" s="278"/>
      <c r="U51" s="278"/>
      <c r="V51" s="278"/>
      <c r="W51" s="278"/>
      <c r="X51" s="278"/>
      <c r="Y51" s="278"/>
      <c r="Z51" s="278"/>
      <c r="AA51" s="278"/>
      <c r="AB51" s="278"/>
      <c r="AC51" s="306"/>
      <c r="AD51" s="99"/>
      <c r="AE51" s="99"/>
      <c r="AF51" s="99"/>
      <c r="AG51" s="99"/>
      <c r="AH51" s="99"/>
      <c r="AI51" s="75"/>
      <c r="AJ51" s="75"/>
      <c r="AK51" s="90"/>
      <c r="AN51" s="74"/>
      <c r="AO51" s="74"/>
      <c r="AP51" s="74"/>
      <c r="AQ51" s="74"/>
      <c r="AR51" s="74"/>
      <c r="AS51" s="74"/>
      <c r="AT51" s="74"/>
      <c r="AU51" s="74"/>
      <c r="AV51" s="74"/>
      <c r="AW51" s="74"/>
      <c r="AX51" s="74"/>
      <c r="AY51" s="74"/>
      <c r="AZ51" s="74"/>
      <c r="BA51" s="74"/>
      <c r="BB51" s="74"/>
      <c r="BC51" s="74"/>
      <c r="BD51" s="74"/>
      <c r="BE51" s="74"/>
    </row>
    <row r="52" spans="2:57" s="76" customFormat="1" ht="11.25" customHeight="1" thickBot="1" x14ac:dyDescent="0.2">
      <c r="B52" s="85"/>
      <c r="C52" s="86"/>
      <c r="D52" s="86"/>
      <c r="E52" s="86"/>
      <c r="F52" s="86"/>
      <c r="G52" s="86"/>
      <c r="H52" s="86"/>
      <c r="I52" s="86"/>
      <c r="J52" s="86"/>
      <c r="K52" s="86"/>
      <c r="L52" s="86"/>
      <c r="M52" s="86"/>
      <c r="N52" s="86"/>
      <c r="O52" s="86"/>
      <c r="P52" s="86"/>
      <c r="Q52" s="86"/>
      <c r="R52" s="86"/>
      <c r="S52" s="86"/>
      <c r="T52" s="86"/>
      <c r="U52" s="86"/>
      <c r="V52" s="86"/>
      <c r="W52" s="86"/>
      <c r="X52" s="86"/>
      <c r="Y52" s="86"/>
      <c r="Z52" s="86"/>
      <c r="AA52" s="86"/>
      <c r="AB52" s="86"/>
      <c r="AC52" s="86"/>
      <c r="AD52" s="86"/>
      <c r="AE52" s="86"/>
      <c r="AF52" s="86"/>
      <c r="AG52" s="86"/>
      <c r="AH52" s="86"/>
      <c r="AI52" s="86"/>
      <c r="AJ52" s="86"/>
      <c r="AK52" s="88"/>
      <c r="AN52" s="74"/>
      <c r="AO52" s="74"/>
      <c r="AP52" s="74"/>
      <c r="AQ52" s="74"/>
      <c r="AR52" s="74"/>
      <c r="AS52" s="74"/>
      <c r="AT52" s="74"/>
      <c r="AU52" s="74"/>
      <c r="AV52" s="74"/>
    </row>
    <row r="53" spans="2:57" ht="19.5" customHeight="1" thickTop="1" x14ac:dyDescent="0.3">
      <c r="B53" s="80"/>
      <c r="C53" s="81" t="s">
        <v>261</v>
      </c>
      <c r="D53" s="82"/>
      <c r="E53" s="82"/>
      <c r="F53" s="82"/>
      <c r="G53" s="82"/>
      <c r="H53" s="82"/>
      <c r="I53" s="82"/>
      <c r="J53" s="82"/>
      <c r="K53" s="82"/>
      <c r="L53" s="298" t="s">
        <v>236</v>
      </c>
      <c r="M53" s="298"/>
      <c r="N53" s="94" t="s">
        <v>260</v>
      </c>
      <c r="O53" s="299" t="s">
        <v>236</v>
      </c>
      <c r="P53" s="299"/>
      <c r="Q53" s="94" t="s">
        <v>260</v>
      </c>
      <c r="R53" s="301" t="s">
        <v>402</v>
      </c>
      <c r="S53" s="301"/>
      <c r="T53" s="301"/>
      <c r="U53" s="301"/>
      <c r="V53" s="82"/>
      <c r="W53" s="81" t="s">
        <v>259</v>
      </c>
      <c r="X53" s="82"/>
      <c r="Y53" s="82"/>
      <c r="Z53" s="82"/>
      <c r="AA53" s="82"/>
      <c r="AB53" s="82"/>
      <c r="AC53" s="82"/>
      <c r="AD53" s="82"/>
      <c r="AE53" s="296" t="s">
        <v>236</v>
      </c>
      <c r="AF53" s="296"/>
      <c r="AG53" s="296"/>
      <c r="AH53" s="296"/>
      <c r="AI53" s="296"/>
      <c r="AJ53" s="296"/>
      <c r="AK53" s="83"/>
      <c r="AN53" s="82"/>
      <c r="AO53" s="82"/>
      <c r="AP53" s="82"/>
      <c r="AQ53" s="82"/>
      <c r="AR53" s="82"/>
      <c r="AS53" s="82"/>
      <c r="AT53" s="82"/>
      <c r="AU53" s="82"/>
      <c r="AV53" s="82"/>
    </row>
    <row r="54" spans="2:57" s="76" customFormat="1" ht="9" customHeight="1" thickBot="1" x14ac:dyDescent="0.2">
      <c r="B54" s="89"/>
      <c r="C54" s="75"/>
      <c r="D54" s="75"/>
      <c r="E54" s="75"/>
      <c r="F54" s="75"/>
      <c r="G54" s="75"/>
      <c r="H54" s="75"/>
      <c r="I54" s="75"/>
      <c r="J54" s="75"/>
      <c r="K54" s="75"/>
      <c r="L54" s="75"/>
      <c r="M54" s="75"/>
      <c r="N54" s="75"/>
      <c r="O54" s="75"/>
      <c r="P54" s="75"/>
      <c r="Q54" s="75"/>
      <c r="R54" s="75"/>
      <c r="S54" s="75"/>
      <c r="T54" s="75"/>
      <c r="U54" s="75"/>
      <c r="V54" s="75"/>
      <c r="W54" s="75"/>
      <c r="X54" s="75"/>
      <c r="Y54" s="75"/>
      <c r="Z54" s="75"/>
      <c r="AA54" s="75"/>
      <c r="AB54" s="75"/>
      <c r="AC54" s="75"/>
      <c r="AD54" s="75"/>
      <c r="AE54" s="75"/>
      <c r="AF54" s="75"/>
      <c r="AG54" s="75"/>
      <c r="AH54" s="75"/>
      <c r="AI54" s="75"/>
      <c r="AJ54" s="75"/>
      <c r="AK54" s="90"/>
      <c r="AP54" s="74"/>
      <c r="AQ54" s="74"/>
      <c r="AR54" s="74"/>
      <c r="AS54" s="74"/>
      <c r="AT54" s="74"/>
      <c r="AU54" s="74"/>
      <c r="AV54" s="74"/>
    </row>
    <row r="55" spans="2:57" s="76" customFormat="1" ht="7.5" customHeight="1" thickTop="1" x14ac:dyDescent="0.15">
      <c r="B55" s="77"/>
      <c r="C55" s="78"/>
      <c r="D55" s="78"/>
      <c r="E55" s="78"/>
      <c r="F55" s="78"/>
      <c r="G55" s="78"/>
      <c r="H55" s="78"/>
      <c r="I55" s="78"/>
      <c r="J55" s="78"/>
      <c r="K55" s="78"/>
      <c r="L55" s="78"/>
      <c r="M55" s="78"/>
      <c r="N55" s="78"/>
      <c r="O55" s="78"/>
      <c r="P55" s="78"/>
      <c r="Q55" s="78"/>
      <c r="R55" s="78"/>
      <c r="S55" s="78"/>
      <c r="T55" s="78"/>
      <c r="U55" s="78"/>
      <c r="V55" s="78"/>
      <c r="W55" s="78"/>
      <c r="X55" s="78"/>
      <c r="Y55" s="78"/>
      <c r="Z55" s="78"/>
      <c r="AA55" s="78"/>
      <c r="AB55" s="78"/>
      <c r="AC55" s="78"/>
      <c r="AD55" s="78"/>
      <c r="AE55" s="78"/>
      <c r="AF55" s="78"/>
      <c r="AG55" s="78"/>
      <c r="AH55" s="78"/>
      <c r="AI55" s="78"/>
      <c r="AJ55" s="78"/>
      <c r="AK55" s="79"/>
      <c r="AP55" s="74"/>
      <c r="AQ55" s="74"/>
      <c r="AR55" s="74"/>
      <c r="AS55" s="74"/>
      <c r="AT55" s="74"/>
      <c r="AU55" s="74"/>
      <c r="AV55" s="74"/>
    </row>
    <row r="56" spans="2:57" ht="15" customHeight="1" x14ac:dyDescent="0.25">
      <c r="B56" s="80"/>
      <c r="C56" s="275" t="s">
        <v>258</v>
      </c>
      <c r="D56" s="275"/>
      <c r="E56" s="275"/>
      <c r="F56" s="275"/>
      <c r="G56" s="275"/>
      <c r="H56" s="275"/>
      <c r="I56" s="275"/>
      <c r="J56" s="275"/>
      <c r="K56" s="275"/>
      <c r="L56" s="275"/>
      <c r="M56" s="275"/>
      <c r="N56" s="275"/>
      <c r="O56" s="275"/>
      <c r="P56" s="275"/>
      <c r="Q56" s="275"/>
      <c r="R56" s="275"/>
      <c r="S56" s="275"/>
      <c r="T56" s="275"/>
      <c r="U56" s="275"/>
      <c r="V56" s="275"/>
      <c r="W56" s="275"/>
      <c r="X56" s="275"/>
      <c r="Y56" s="275"/>
      <c r="Z56" s="275"/>
      <c r="AA56" s="275"/>
      <c r="AB56" s="275"/>
      <c r="AC56" s="275"/>
      <c r="AD56" s="275"/>
      <c r="AE56" s="275"/>
      <c r="AF56" s="275"/>
      <c r="AG56" s="275"/>
      <c r="AH56" s="275"/>
      <c r="AI56" s="275"/>
      <c r="AJ56" s="275"/>
      <c r="AK56" s="83"/>
      <c r="AM56" s="82"/>
      <c r="AN56" s="82"/>
      <c r="AO56" s="82"/>
      <c r="AP56" s="82"/>
      <c r="AQ56" s="82"/>
      <c r="AR56" s="82"/>
    </row>
    <row r="57" spans="2:57" ht="13.5" customHeight="1" x14ac:dyDescent="0.25">
      <c r="B57" s="80"/>
      <c r="C57" s="300" t="s">
        <v>257</v>
      </c>
      <c r="D57" s="300"/>
      <c r="E57" s="300"/>
      <c r="F57" s="300"/>
      <c r="G57" s="300"/>
      <c r="H57" s="300"/>
      <c r="I57" s="300"/>
      <c r="J57" s="300"/>
      <c r="K57" s="300"/>
      <c r="L57" s="300"/>
      <c r="M57" s="300"/>
      <c r="N57" s="300"/>
      <c r="O57" s="300"/>
      <c r="P57" s="300"/>
      <c r="Q57" s="300"/>
      <c r="R57" s="300"/>
      <c r="S57" s="300"/>
      <c r="T57" s="300"/>
      <c r="U57" s="300"/>
      <c r="V57" s="300"/>
      <c r="W57" s="300"/>
      <c r="X57" s="300"/>
      <c r="Y57" s="300"/>
      <c r="Z57" s="300"/>
      <c r="AA57" s="300"/>
      <c r="AB57" s="300"/>
      <c r="AC57" s="300"/>
      <c r="AD57" s="300"/>
      <c r="AE57" s="300"/>
      <c r="AF57" s="300"/>
      <c r="AG57" s="300"/>
      <c r="AH57" s="300"/>
      <c r="AI57" s="300"/>
      <c r="AJ57" s="300"/>
      <c r="AK57" s="83"/>
      <c r="AM57" s="82"/>
      <c r="AN57" s="82"/>
      <c r="AO57" s="82"/>
      <c r="AP57" s="82"/>
      <c r="AQ57" s="82"/>
      <c r="AR57" s="82"/>
    </row>
    <row r="58" spans="2:57" ht="24.75" customHeight="1" x14ac:dyDescent="0.25">
      <c r="B58" s="80"/>
      <c r="C58" s="81" t="s">
        <v>256</v>
      </c>
      <c r="D58" s="82"/>
      <c r="E58" s="82"/>
      <c r="F58" s="82"/>
      <c r="G58" s="82"/>
      <c r="H58" s="82"/>
      <c r="I58" s="92"/>
      <c r="J58" s="296" t="s">
        <v>236</v>
      </c>
      <c r="K58" s="296"/>
      <c r="L58" s="296"/>
      <c r="M58" s="296"/>
      <c r="N58" s="296"/>
      <c r="O58" s="296"/>
      <c r="P58" s="296"/>
      <c r="Q58" s="82"/>
      <c r="R58" s="82"/>
      <c r="S58" s="82"/>
      <c r="T58" s="82"/>
      <c r="U58" s="81" t="s">
        <v>255</v>
      </c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3"/>
      <c r="AM58" s="82"/>
      <c r="AN58" s="82"/>
      <c r="AO58" s="82"/>
      <c r="AP58" s="72"/>
      <c r="AQ58" s="82"/>
      <c r="AR58" s="82"/>
    </row>
    <row r="59" spans="2:57" x14ac:dyDescent="0.25">
      <c r="B59" s="80"/>
      <c r="C59" s="81" t="s">
        <v>254</v>
      </c>
      <c r="D59" s="82"/>
      <c r="E59" s="82"/>
      <c r="F59" s="82"/>
      <c r="G59" s="82"/>
      <c r="H59" s="82"/>
      <c r="I59" s="72"/>
      <c r="J59" s="297" t="s">
        <v>253</v>
      </c>
      <c r="K59" s="297"/>
      <c r="L59" s="297"/>
      <c r="M59" s="297"/>
      <c r="N59" s="297"/>
      <c r="O59" s="297"/>
      <c r="P59" s="297"/>
      <c r="Q59" s="297"/>
      <c r="R59" s="82"/>
      <c r="S59" s="82"/>
      <c r="T59" s="82"/>
      <c r="U59" s="114"/>
      <c r="V59" s="82" t="s">
        <v>252</v>
      </c>
      <c r="W59" s="82"/>
      <c r="X59" s="82"/>
      <c r="Y59" s="82"/>
      <c r="Z59" s="82"/>
      <c r="AA59" s="82"/>
      <c r="AB59" s="82"/>
      <c r="AC59" s="114"/>
      <c r="AD59" s="82" t="s">
        <v>251</v>
      </c>
      <c r="AE59" s="82"/>
      <c r="AF59" s="82"/>
      <c r="AG59" s="82"/>
      <c r="AH59" s="82"/>
      <c r="AI59" s="82"/>
      <c r="AJ59" s="82"/>
      <c r="AK59" s="83"/>
      <c r="AM59" s="82"/>
      <c r="AN59" s="82"/>
      <c r="AO59" s="82"/>
      <c r="AP59" s="92"/>
      <c r="AQ59" s="82"/>
      <c r="AR59" s="82"/>
    </row>
    <row r="60" spans="2:57" ht="12.75" customHeight="1" x14ac:dyDescent="0.25">
      <c r="B60" s="80"/>
      <c r="C60" s="115"/>
      <c r="D60" s="82" t="s">
        <v>250</v>
      </c>
      <c r="E60" s="82"/>
      <c r="F60" s="82"/>
      <c r="G60" s="82"/>
      <c r="H60" s="82"/>
      <c r="I60" s="92"/>
      <c r="J60" s="296" t="s">
        <v>236</v>
      </c>
      <c r="K60" s="296"/>
      <c r="L60" s="296"/>
      <c r="M60" s="296"/>
      <c r="N60" s="296"/>
      <c r="O60" s="296"/>
      <c r="P60" s="296"/>
      <c r="Q60" s="296"/>
      <c r="R60" s="82"/>
      <c r="S60" s="82"/>
      <c r="T60" s="82"/>
      <c r="U60" s="114"/>
      <c r="V60" s="82" t="s">
        <v>249</v>
      </c>
      <c r="W60" s="82"/>
      <c r="X60" s="82"/>
      <c r="Y60" s="82"/>
      <c r="Z60" s="82"/>
      <c r="AA60" s="82"/>
      <c r="AB60" s="82"/>
      <c r="AC60" s="116"/>
      <c r="AD60" s="82"/>
      <c r="AE60" s="82"/>
      <c r="AF60" s="82"/>
      <c r="AG60" s="82"/>
      <c r="AH60" s="82"/>
      <c r="AI60" s="82"/>
      <c r="AJ60" s="82"/>
      <c r="AK60" s="83"/>
      <c r="AM60" s="82"/>
      <c r="AN60" s="82"/>
      <c r="AO60" s="82"/>
      <c r="AP60" s="92"/>
      <c r="AQ60" s="82"/>
      <c r="AR60" s="82"/>
      <c r="AS60" s="82"/>
      <c r="AT60" s="82"/>
      <c r="AU60" s="82"/>
      <c r="AV60" s="72"/>
      <c r="AW60" s="297"/>
      <c r="AX60" s="297"/>
      <c r="AY60" s="297"/>
      <c r="AZ60" s="297"/>
      <c r="BA60" s="297"/>
      <c r="BB60" s="297"/>
      <c r="BC60" s="297"/>
      <c r="BD60" s="297"/>
    </row>
    <row r="61" spans="2:57" ht="13.5" customHeight="1" x14ac:dyDescent="0.25">
      <c r="B61" s="80"/>
      <c r="C61" s="115"/>
      <c r="D61" s="82" t="s">
        <v>248</v>
      </c>
      <c r="E61" s="82"/>
      <c r="F61" s="82"/>
      <c r="G61" s="82"/>
      <c r="H61" s="82"/>
      <c r="I61" s="92"/>
      <c r="J61" s="296" t="s">
        <v>236</v>
      </c>
      <c r="K61" s="296"/>
      <c r="L61" s="296"/>
      <c r="M61" s="296"/>
      <c r="N61" s="296"/>
      <c r="O61" s="296"/>
      <c r="P61" s="296"/>
      <c r="Q61" s="296"/>
      <c r="R61" s="82"/>
      <c r="S61" s="82"/>
      <c r="T61" s="82"/>
      <c r="AI61" s="82"/>
      <c r="AJ61" s="82"/>
      <c r="AK61" s="83"/>
      <c r="AM61" s="82"/>
      <c r="AN61" s="82"/>
      <c r="AO61" s="82"/>
      <c r="AP61" s="82"/>
      <c r="AQ61" s="82"/>
      <c r="AR61" s="82"/>
      <c r="AS61" s="82"/>
      <c r="AT61" s="82"/>
      <c r="AU61" s="82"/>
      <c r="AV61" s="92"/>
      <c r="AW61" s="296"/>
      <c r="AX61" s="296"/>
      <c r="AY61" s="296"/>
      <c r="AZ61" s="296"/>
      <c r="BA61" s="296"/>
      <c r="BB61" s="296"/>
      <c r="BC61" s="296"/>
      <c r="BD61" s="296"/>
    </row>
    <row r="62" spans="2:57" x14ac:dyDescent="0.25">
      <c r="B62" s="80"/>
      <c r="C62" s="115"/>
      <c r="D62" s="82" t="s">
        <v>247</v>
      </c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AI62" s="82"/>
      <c r="AJ62" s="82"/>
      <c r="AK62" s="83"/>
      <c r="AM62" s="82"/>
      <c r="AN62" s="82"/>
      <c r="AO62" s="84"/>
      <c r="AP62" s="82"/>
      <c r="AQ62" s="82"/>
      <c r="AR62" s="84"/>
      <c r="AS62" s="82"/>
      <c r="AT62" s="82"/>
      <c r="AU62" s="82"/>
      <c r="AV62" s="92"/>
      <c r="AW62" s="296"/>
      <c r="AX62" s="296"/>
      <c r="AY62" s="296"/>
      <c r="AZ62" s="296"/>
      <c r="BA62" s="296"/>
      <c r="BB62" s="296"/>
      <c r="BC62" s="296"/>
      <c r="BD62" s="296"/>
    </row>
    <row r="63" spans="2:57" x14ac:dyDescent="0.25">
      <c r="B63" s="80"/>
      <c r="C63" s="115"/>
      <c r="D63" s="82" t="s">
        <v>246</v>
      </c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U63" s="81" t="s">
        <v>245</v>
      </c>
      <c r="V63" s="81"/>
      <c r="W63" s="81"/>
      <c r="X63" s="81"/>
      <c r="Y63" s="81"/>
      <c r="Z63" s="81"/>
      <c r="AA63" s="81"/>
      <c r="AB63" s="81"/>
      <c r="AC63" s="81"/>
      <c r="AD63" s="81"/>
      <c r="AE63" s="115"/>
      <c r="AF63" s="73" t="s">
        <v>244</v>
      </c>
      <c r="AG63" s="94"/>
      <c r="AH63" s="117"/>
      <c r="AI63" s="310" t="s">
        <v>243</v>
      </c>
      <c r="AJ63" s="303"/>
      <c r="AK63" s="83"/>
      <c r="AM63" s="82"/>
      <c r="AN63" s="84"/>
      <c r="AO63" s="84"/>
      <c r="AP63" s="84"/>
      <c r="AQ63" s="84"/>
      <c r="AR63" s="84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82"/>
      <c r="BD63" s="82"/>
    </row>
    <row r="64" spans="2:57" ht="15" customHeight="1" x14ac:dyDescent="0.25">
      <c r="B64" s="80"/>
      <c r="C64" s="115"/>
      <c r="D64" s="82" t="s">
        <v>242</v>
      </c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1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3"/>
      <c r="AM64" s="82"/>
      <c r="AN64" s="84"/>
      <c r="AO64" s="84"/>
      <c r="AP64" s="84"/>
      <c r="AQ64" s="84"/>
      <c r="AR64" s="84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82"/>
      <c r="BD64" s="82"/>
    </row>
    <row r="65" spans="2:56" ht="19.5" customHeight="1" x14ac:dyDescent="0.25">
      <c r="B65" s="80"/>
      <c r="C65" s="82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T65" s="82"/>
      <c r="U65" s="81" t="s">
        <v>241</v>
      </c>
      <c r="V65" s="81"/>
      <c r="W65" s="82"/>
      <c r="X65" s="82"/>
      <c r="Y65" s="82"/>
      <c r="Z65" s="82"/>
      <c r="AA65" s="81"/>
      <c r="AJ65" s="82"/>
      <c r="AK65" s="83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82"/>
      <c r="BD65" s="82"/>
    </row>
    <row r="66" spans="2:56" ht="13.5" customHeight="1" x14ac:dyDescent="0.25">
      <c r="B66" s="80"/>
      <c r="C66" s="82"/>
      <c r="D66" s="81"/>
      <c r="E66" s="82"/>
      <c r="F66" s="82"/>
      <c r="H66" s="82"/>
      <c r="I66" s="81"/>
      <c r="T66" s="82"/>
      <c r="U66" s="129"/>
      <c r="V66" s="81" t="s">
        <v>240</v>
      </c>
      <c r="W66" s="82"/>
      <c r="X66" s="82"/>
      <c r="Z66" s="115"/>
      <c r="AA66" s="81" t="s">
        <v>239</v>
      </c>
      <c r="AC66" s="91"/>
      <c r="AD66" s="91"/>
      <c r="AE66" s="91"/>
      <c r="AG66" s="91"/>
      <c r="AH66" s="91"/>
      <c r="AI66" s="91"/>
      <c r="AJ66" s="82"/>
      <c r="AK66" s="83"/>
      <c r="AN66" s="82"/>
      <c r="AO66" s="82"/>
      <c r="AP66" s="72"/>
      <c r="AQ66" s="82"/>
      <c r="AR66" s="82"/>
      <c r="AS66" s="99"/>
      <c r="AT66" s="99"/>
      <c r="AU66" s="99"/>
      <c r="AV66" s="99"/>
      <c r="AW66" s="99"/>
      <c r="AX66" s="99"/>
    </row>
    <row r="67" spans="2:56" x14ac:dyDescent="0.25">
      <c r="B67" s="80"/>
      <c r="C67" s="118" t="s">
        <v>238</v>
      </c>
      <c r="T67" s="82"/>
      <c r="V67" s="99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3"/>
      <c r="AN67" s="82"/>
      <c r="AO67" s="82"/>
      <c r="AP67" s="92"/>
      <c r="AQ67" s="82"/>
      <c r="AR67" s="82"/>
      <c r="AS67" s="99"/>
      <c r="AT67" s="99"/>
      <c r="AU67" s="99"/>
      <c r="AV67" s="99"/>
      <c r="AW67" s="99"/>
      <c r="AX67" s="99"/>
    </row>
    <row r="68" spans="2:56" ht="25.5" customHeight="1" x14ac:dyDescent="0.25">
      <c r="B68" s="80"/>
      <c r="C68" s="309" t="s">
        <v>236</v>
      </c>
      <c r="D68" s="309"/>
      <c r="E68" s="309"/>
      <c r="F68" s="309"/>
      <c r="G68" s="309"/>
      <c r="H68" s="309"/>
      <c r="I68" s="309"/>
      <c r="J68" s="309"/>
      <c r="K68" s="309"/>
      <c r="L68" s="309"/>
      <c r="M68" s="296" t="s">
        <v>236</v>
      </c>
      <c r="N68" s="296"/>
      <c r="O68" s="296"/>
      <c r="P68" s="296"/>
      <c r="Q68" s="296"/>
      <c r="R68" s="296"/>
      <c r="S68" s="296"/>
      <c r="T68" s="82"/>
      <c r="U68" s="81" t="s">
        <v>237</v>
      </c>
      <c r="AG68" s="296" t="s">
        <v>236</v>
      </c>
      <c r="AH68" s="296"/>
      <c r="AI68" s="296"/>
      <c r="AJ68" s="296"/>
      <c r="AK68" s="83"/>
      <c r="AN68" s="82"/>
      <c r="AO68" s="82"/>
      <c r="AP68" s="92"/>
      <c r="AQ68" s="82"/>
      <c r="AR68" s="82"/>
      <c r="AS68" s="91"/>
      <c r="AT68" s="91"/>
      <c r="AU68" s="91"/>
      <c r="AV68" s="91"/>
      <c r="AW68" s="91"/>
      <c r="AX68" s="91"/>
    </row>
    <row r="69" spans="2:56" ht="12" customHeight="1" x14ac:dyDescent="0.25">
      <c r="B69" s="97"/>
      <c r="C69" s="118"/>
      <c r="D69" s="118"/>
      <c r="E69" s="118"/>
      <c r="F69" s="118"/>
      <c r="G69" s="119" t="s">
        <v>235</v>
      </c>
      <c r="H69" s="118"/>
      <c r="I69" s="118"/>
      <c r="J69" s="118"/>
      <c r="K69" s="118"/>
      <c r="L69" s="118"/>
      <c r="M69" s="118"/>
      <c r="N69" s="118"/>
      <c r="O69" s="119" t="s">
        <v>234</v>
      </c>
      <c r="P69" s="118"/>
      <c r="Q69" s="118"/>
      <c r="R69" s="118"/>
      <c r="S69" s="118"/>
      <c r="T69" s="81"/>
      <c r="U69" s="118"/>
      <c r="V69" s="118"/>
      <c r="W69" s="81"/>
      <c r="X69" s="81"/>
      <c r="Y69" s="81"/>
      <c r="Z69" s="81"/>
      <c r="AA69" s="81"/>
      <c r="AB69" s="81"/>
      <c r="AC69" s="81"/>
      <c r="AD69" s="81"/>
      <c r="AE69" s="81"/>
      <c r="AF69" s="81"/>
      <c r="AG69" s="81"/>
      <c r="AH69" s="81"/>
      <c r="AI69" s="81"/>
      <c r="AJ69" s="81"/>
      <c r="AK69" s="120"/>
      <c r="AN69" s="82"/>
      <c r="AO69" s="82"/>
      <c r="AP69" s="82"/>
      <c r="AQ69" s="82"/>
      <c r="AR69" s="82"/>
    </row>
    <row r="70" spans="2:56" s="76" customFormat="1" ht="11.25" customHeight="1" thickBot="1" x14ac:dyDescent="0.3">
      <c r="B70" s="97"/>
      <c r="C70" s="75"/>
      <c r="D70" s="75"/>
      <c r="E70" s="75"/>
      <c r="F70" s="75"/>
      <c r="G70" s="75"/>
      <c r="H70" s="75"/>
      <c r="I70" s="75"/>
      <c r="J70" s="75"/>
      <c r="K70" s="75"/>
      <c r="L70" s="75"/>
      <c r="M70" s="75"/>
      <c r="N70" s="75"/>
      <c r="O70" s="75"/>
      <c r="P70" s="75"/>
      <c r="Q70" s="75"/>
      <c r="R70" s="75"/>
      <c r="S70" s="75"/>
      <c r="T70" s="75"/>
      <c r="U70" s="75"/>
      <c r="V70" s="75"/>
      <c r="W70" s="75"/>
      <c r="X70" s="75"/>
      <c r="Y70" s="75"/>
      <c r="Z70" s="75"/>
      <c r="AA70" s="75"/>
      <c r="AB70" s="75"/>
      <c r="AC70" s="75"/>
      <c r="AD70" s="75"/>
      <c r="AE70" s="75"/>
      <c r="AF70" s="75"/>
      <c r="AG70" s="75"/>
      <c r="AH70" s="75"/>
      <c r="AI70" s="75"/>
      <c r="AJ70" s="75"/>
      <c r="AK70" s="120"/>
      <c r="AL70" s="73"/>
      <c r="AN70" s="82"/>
      <c r="AO70" s="82"/>
      <c r="AP70" s="82"/>
      <c r="AQ70" s="82"/>
      <c r="AR70" s="82"/>
    </row>
    <row r="71" spans="2:56" s="76" customFormat="1" ht="13.5" thickTop="1" x14ac:dyDescent="0.2">
      <c r="B71" s="78"/>
      <c r="C71" s="78"/>
      <c r="D71" s="78"/>
      <c r="E71" s="78"/>
      <c r="F71" s="78"/>
      <c r="G71" s="78"/>
      <c r="H71" s="78"/>
      <c r="I71" s="78"/>
      <c r="J71" s="78"/>
      <c r="K71" s="78"/>
      <c r="L71" s="78"/>
      <c r="M71" s="78"/>
      <c r="N71" s="78"/>
      <c r="O71" s="78"/>
      <c r="P71" s="78"/>
      <c r="Q71" s="78"/>
      <c r="R71" s="78"/>
      <c r="S71" s="78"/>
      <c r="T71" s="78"/>
      <c r="U71" s="78"/>
      <c r="V71" s="78"/>
      <c r="W71" s="78"/>
      <c r="X71" s="78"/>
      <c r="Y71" s="78"/>
      <c r="Z71" s="78"/>
      <c r="AA71" s="78"/>
      <c r="AB71" s="78"/>
      <c r="AC71" s="78"/>
      <c r="AD71" s="78"/>
      <c r="AE71" s="78"/>
      <c r="AF71" s="78"/>
      <c r="AG71" s="78"/>
      <c r="AH71" s="78"/>
      <c r="AI71" s="78"/>
      <c r="AJ71" s="78"/>
      <c r="AK71" s="78"/>
      <c r="AN71" s="99"/>
      <c r="AO71" s="99"/>
      <c r="AP71" s="99"/>
      <c r="AQ71" s="99"/>
      <c r="AR71" s="99"/>
    </row>
  </sheetData>
  <sheetProtection algorithmName="SHA-512" hashValue="JYb3xQEsggsuGrbcDeMoWni6xekKJTM7rOPTMi6Tb9QEBgcBcAFI0uTyfCpE2BHVGzH0tPmK5DHphIefuaCuQg==" saltValue="h0LrQvocPvZ/9PT4/UXVrA==" spinCount="100000" sheet="1" objects="1" scenarios="1"/>
  <mergeCells count="66">
    <mergeCell ref="M68:S68"/>
    <mergeCell ref="AG68:AJ68"/>
    <mergeCell ref="C68:L68"/>
    <mergeCell ref="J61:Q61"/>
    <mergeCell ref="J60:Q60"/>
    <mergeCell ref="AI63:AJ63"/>
    <mergeCell ref="U38:AI38"/>
    <mergeCell ref="AE53:AJ53"/>
    <mergeCell ref="R53:U53"/>
    <mergeCell ref="C38:D38"/>
    <mergeCell ref="E38:I38"/>
    <mergeCell ref="V45:AH45"/>
    <mergeCell ref="M38:R38"/>
    <mergeCell ref="I50:K50"/>
    <mergeCell ref="Z47:AD47"/>
    <mergeCell ref="U44:AI44"/>
    <mergeCell ref="F51:G51"/>
    <mergeCell ref="I51:N51"/>
    <mergeCell ref="U39:AI39"/>
    <mergeCell ref="R51:AC51"/>
    <mergeCell ref="C51:E51"/>
    <mergeCell ref="D39:O39"/>
    <mergeCell ref="AW62:BD62"/>
    <mergeCell ref="AW60:BD60"/>
    <mergeCell ref="AW61:BD61"/>
    <mergeCell ref="J59:Q59"/>
    <mergeCell ref="L53:M53"/>
    <mergeCell ref="J58:P58"/>
    <mergeCell ref="O53:P53"/>
    <mergeCell ref="C57:AJ57"/>
    <mergeCell ref="C56:AJ56"/>
    <mergeCell ref="Z13:AJ13"/>
    <mergeCell ref="Z14:AJ14"/>
    <mergeCell ref="Y20:AJ20"/>
    <mergeCell ref="G20:R20"/>
    <mergeCell ref="AE16:AJ16"/>
    <mergeCell ref="U15:AJ15"/>
    <mergeCell ref="G14:R14"/>
    <mergeCell ref="I16:R16"/>
    <mergeCell ref="K18:R18"/>
    <mergeCell ref="G15:R15"/>
    <mergeCell ref="G13:R13"/>
    <mergeCell ref="C2:AJ2"/>
    <mergeCell ref="C3:AJ3"/>
    <mergeCell ref="C4:AJ4"/>
    <mergeCell ref="I8:AJ8"/>
    <mergeCell ref="G12:R12"/>
    <mergeCell ref="Z12:AJ12"/>
    <mergeCell ref="I9:M9"/>
    <mergeCell ref="Y32:AJ32"/>
    <mergeCell ref="G19:R19"/>
    <mergeCell ref="C25:AJ25"/>
    <mergeCell ref="E26:G26"/>
    <mergeCell ref="L32:N32"/>
    <mergeCell ref="K29:P29"/>
    <mergeCell ref="J26:M26"/>
    <mergeCell ref="K28:AH28"/>
    <mergeCell ref="H22:R22"/>
    <mergeCell ref="Y18:AJ19"/>
    <mergeCell ref="C37:R37"/>
    <mergeCell ref="D47:O47"/>
    <mergeCell ref="Q39:R39"/>
    <mergeCell ref="Q40:R40"/>
    <mergeCell ref="Q41:R41"/>
    <mergeCell ref="D40:O40"/>
    <mergeCell ref="D41:O41"/>
  </mergeCells>
  <dataValidations disablePrompts="1" count="2">
    <dataValidation type="date" allowBlank="1" showInputMessage="1" showErrorMessage="1" sqref="I16">
      <formula1>12479</formula1>
      <formula2>43891</formula2>
    </dataValidation>
    <dataValidation type="list" allowBlank="1" showInputMessage="1" showErrorMessage="1" sqref="N9">
      <formula1>$B$4:$B$6</formula1>
    </dataValidation>
  </dataValidations>
  <printOptions horizontalCentered="1"/>
  <pageMargins left="0.31496062992125984" right="0.23622047244094491" top="0.39370078740157483" bottom="0.19685039370078741" header="0.51181102362204722" footer="0.51181102362204722"/>
  <pageSetup paperSize="9" scale="83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X70"/>
  <sheetViews>
    <sheetView topLeftCell="J18" zoomScale="80" zoomScaleNormal="80" workbookViewId="0">
      <selection activeCell="E7" sqref="E7:E8"/>
    </sheetView>
  </sheetViews>
  <sheetFormatPr defaultRowHeight="15" x14ac:dyDescent="0.25"/>
  <cols>
    <col min="1" max="1" width="98.28515625" customWidth="1"/>
    <col min="2" max="2" width="25.85546875" style="11" customWidth="1"/>
    <col min="3" max="3" width="138.85546875" style="11" customWidth="1"/>
    <col min="4" max="4" width="20" bestFit="1" customWidth="1"/>
    <col min="5" max="5" width="28.7109375" bestFit="1" customWidth="1"/>
    <col min="6" max="7" width="28.7109375" customWidth="1"/>
    <col min="8" max="8" width="31" customWidth="1"/>
    <col min="9" max="9" width="11.28515625" customWidth="1"/>
    <col min="10" max="10" width="9.42578125" customWidth="1"/>
    <col min="11" max="11" width="16.7109375" customWidth="1"/>
    <col min="12" max="12" width="66.140625" customWidth="1"/>
    <col min="13" max="13" width="18.5703125" customWidth="1"/>
    <col min="16" max="16" width="23.5703125" customWidth="1"/>
    <col min="17" max="17" width="27.5703125" customWidth="1"/>
    <col min="18" max="18" width="25.42578125" customWidth="1"/>
    <col min="20" max="20" width="22" customWidth="1"/>
  </cols>
  <sheetData>
    <row r="1" spans="1:24" x14ac:dyDescent="0.25">
      <c r="B1" s="14" t="s">
        <v>10</v>
      </c>
      <c r="C1" s="14" t="s">
        <v>9</v>
      </c>
      <c r="D1" s="14" t="s">
        <v>24</v>
      </c>
      <c r="E1" s="14" t="s">
        <v>25</v>
      </c>
      <c r="F1" s="16" t="s">
        <v>350</v>
      </c>
      <c r="G1" s="16" t="s">
        <v>351</v>
      </c>
      <c r="W1" t="str">
        <f>IF(LEN(Данные!C12)&lt;= 70,Данные!C12,TRIM(MID(SUBSTITUTE(Данные!C12," ",REPT(" ",99)),1,99*(LEN(LEFTB(Данные!C12,70))-LEN(SUBSTITUTE(LEFTB(Данные!C12,70)," ",""))))))</f>
        <v>1-31 01 01-02 – Биология (научнопедагогическая деятельность)</v>
      </c>
      <c r="X1" t="str">
        <f>IF(LEN(Данные!C12)&lt;= 70," ",MID(Данные!C12,LEN(R17)+2,99))</f>
        <v xml:space="preserve"> </v>
      </c>
    </row>
    <row r="2" spans="1:24" ht="21" x14ac:dyDescent="0.35">
      <c r="A2" s="311" t="s">
        <v>94</v>
      </c>
      <c r="B2" s="311"/>
      <c r="C2" s="311"/>
      <c r="D2" s="311"/>
      <c r="E2" s="311"/>
      <c r="F2" s="127"/>
      <c r="G2" s="127"/>
      <c r="L2" s="5" t="s">
        <v>12</v>
      </c>
      <c r="M2" s="6" t="s">
        <v>16</v>
      </c>
      <c r="P2" t="s">
        <v>326</v>
      </c>
      <c r="W2" t="s">
        <v>18</v>
      </c>
    </row>
    <row r="3" spans="1:24" ht="30" x14ac:dyDescent="0.25">
      <c r="A3" s="17" t="s">
        <v>127</v>
      </c>
      <c r="B3" s="18">
        <v>4</v>
      </c>
      <c r="C3" s="19" t="s">
        <v>95</v>
      </c>
      <c r="D3" s="201">
        <v>2750</v>
      </c>
      <c r="E3" s="202" t="s">
        <v>26</v>
      </c>
      <c r="F3" s="203">
        <v>1375</v>
      </c>
      <c r="G3" s="204" t="s">
        <v>370</v>
      </c>
      <c r="I3">
        <v>1</v>
      </c>
      <c r="L3" s="7" t="s">
        <v>13</v>
      </c>
      <c r="M3" s="8" t="s">
        <v>17</v>
      </c>
      <c r="P3" s="70" t="s">
        <v>327</v>
      </c>
      <c r="W3" t="s">
        <v>0</v>
      </c>
    </row>
    <row r="4" spans="1:24" ht="18.75" x14ac:dyDescent="0.25">
      <c r="A4" s="20" t="s">
        <v>136</v>
      </c>
      <c r="B4" s="18">
        <v>4</v>
      </c>
      <c r="C4" s="19" t="s">
        <v>96</v>
      </c>
      <c r="D4" s="201">
        <v>2780</v>
      </c>
      <c r="E4" s="202" t="s">
        <v>97</v>
      </c>
      <c r="F4" s="201">
        <v>1390</v>
      </c>
      <c r="G4" s="205" t="s">
        <v>367</v>
      </c>
      <c r="L4" s="7" t="s">
        <v>14</v>
      </c>
      <c r="M4" s="8" t="s">
        <v>1</v>
      </c>
      <c r="P4" t="s">
        <v>328</v>
      </c>
    </row>
    <row r="5" spans="1:24" ht="31.5" x14ac:dyDescent="0.25">
      <c r="A5" s="20" t="s">
        <v>142</v>
      </c>
      <c r="B5" s="18">
        <v>4</v>
      </c>
      <c r="C5" s="19" t="s">
        <v>98</v>
      </c>
      <c r="D5" s="201">
        <v>2780</v>
      </c>
      <c r="E5" s="202" t="s">
        <v>97</v>
      </c>
      <c r="F5" s="201">
        <v>1390</v>
      </c>
      <c r="G5" s="205" t="s">
        <v>367</v>
      </c>
      <c r="L5" s="9" t="s">
        <v>15</v>
      </c>
      <c r="M5" s="10" t="s">
        <v>2</v>
      </c>
      <c r="P5" t="s">
        <v>329</v>
      </c>
    </row>
    <row r="6" spans="1:24" ht="30" x14ac:dyDescent="0.25">
      <c r="A6" s="20" t="s">
        <v>146</v>
      </c>
      <c r="B6" s="18">
        <v>4</v>
      </c>
      <c r="C6" s="19" t="s">
        <v>95</v>
      </c>
      <c r="D6" s="201">
        <v>2750</v>
      </c>
      <c r="E6" s="202" t="s">
        <v>26</v>
      </c>
      <c r="F6" s="203">
        <v>1375</v>
      </c>
      <c r="G6" s="204" t="s">
        <v>370</v>
      </c>
      <c r="P6" t="s">
        <v>330</v>
      </c>
    </row>
    <row r="7" spans="1:24" ht="18.75" x14ac:dyDescent="0.25">
      <c r="A7" s="17" t="s">
        <v>147</v>
      </c>
      <c r="B7" s="18">
        <v>4</v>
      </c>
      <c r="C7" s="19" t="s">
        <v>99</v>
      </c>
      <c r="D7" s="201">
        <v>2780</v>
      </c>
      <c r="E7" s="202" t="s">
        <v>97</v>
      </c>
      <c r="F7" s="201">
        <v>1390</v>
      </c>
      <c r="G7" s="205" t="s">
        <v>367</v>
      </c>
      <c r="L7" s="5" t="s">
        <v>36</v>
      </c>
      <c r="M7" s="6" t="s">
        <v>37</v>
      </c>
      <c r="P7" t="s">
        <v>331</v>
      </c>
    </row>
    <row r="8" spans="1:24" ht="30" x14ac:dyDescent="0.25">
      <c r="A8" s="17" t="s">
        <v>407</v>
      </c>
      <c r="B8" s="21">
        <v>4</v>
      </c>
      <c r="C8" s="22" t="s">
        <v>408</v>
      </c>
      <c r="D8" s="201">
        <v>2780</v>
      </c>
      <c r="E8" s="202" t="s">
        <v>97</v>
      </c>
      <c r="F8" s="207">
        <v>1412.5</v>
      </c>
      <c r="G8" s="208" t="s">
        <v>368</v>
      </c>
      <c r="L8" s="7" t="s">
        <v>38</v>
      </c>
      <c r="M8" s="8" t="s">
        <v>50</v>
      </c>
      <c r="P8" t="s">
        <v>332</v>
      </c>
    </row>
    <row r="9" spans="1:24" ht="30" x14ac:dyDescent="0.25">
      <c r="A9" s="17" t="s">
        <v>229</v>
      </c>
      <c r="B9" s="21">
        <v>4</v>
      </c>
      <c r="C9" s="22" t="s">
        <v>101</v>
      </c>
      <c r="D9" s="201">
        <v>2825</v>
      </c>
      <c r="E9" s="206" t="s">
        <v>100</v>
      </c>
      <c r="F9" s="207">
        <v>1412.5</v>
      </c>
      <c r="G9" s="208" t="s">
        <v>368</v>
      </c>
      <c r="L9" s="7" t="s">
        <v>39</v>
      </c>
      <c r="M9" s="8" t="s">
        <v>51</v>
      </c>
      <c r="P9" t="s">
        <v>333</v>
      </c>
    </row>
    <row r="10" spans="1:24" ht="30" x14ac:dyDescent="0.25">
      <c r="A10" s="17" t="s">
        <v>143</v>
      </c>
      <c r="B10" s="21">
        <v>4</v>
      </c>
      <c r="C10" s="22" t="s">
        <v>95</v>
      </c>
      <c r="D10" s="201">
        <v>2825</v>
      </c>
      <c r="E10" s="206" t="s">
        <v>100</v>
      </c>
      <c r="F10" s="207">
        <v>1412.5</v>
      </c>
      <c r="G10" s="208" t="s">
        <v>368</v>
      </c>
      <c r="L10" s="7" t="s">
        <v>40</v>
      </c>
      <c r="M10" s="8" t="s">
        <v>52</v>
      </c>
      <c r="P10" t="s">
        <v>334</v>
      </c>
    </row>
    <row r="11" spans="1:24" ht="30" x14ac:dyDescent="0.25">
      <c r="A11" s="17" t="s">
        <v>128</v>
      </c>
      <c r="B11" s="21">
        <v>4</v>
      </c>
      <c r="C11" s="22" t="s">
        <v>102</v>
      </c>
      <c r="D11" s="201">
        <v>2825</v>
      </c>
      <c r="E11" s="206" t="s">
        <v>100</v>
      </c>
      <c r="F11" s="207">
        <v>1412.5</v>
      </c>
      <c r="G11" s="208" t="s">
        <v>368</v>
      </c>
      <c r="L11" s="7" t="s">
        <v>41</v>
      </c>
      <c r="M11" s="8" t="s">
        <v>53</v>
      </c>
      <c r="P11" t="s">
        <v>335</v>
      </c>
    </row>
    <row r="12" spans="1:24" ht="30" x14ac:dyDescent="0.25">
      <c r="A12" s="17" t="s">
        <v>137</v>
      </c>
      <c r="B12" s="21">
        <v>4</v>
      </c>
      <c r="C12" s="22" t="s">
        <v>103</v>
      </c>
      <c r="D12" s="201">
        <v>2825</v>
      </c>
      <c r="E12" s="206" t="s">
        <v>100</v>
      </c>
      <c r="F12" s="207">
        <v>1412.5</v>
      </c>
      <c r="G12" s="208" t="s">
        <v>368</v>
      </c>
      <c r="L12" s="7" t="s">
        <v>42</v>
      </c>
      <c r="M12" s="8" t="s">
        <v>54</v>
      </c>
      <c r="P12" t="s">
        <v>336</v>
      </c>
      <c r="Q12" s="4"/>
    </row>
    <row r="13" spans="1:24" ht="30" x14ac:dyDescent="0.25">
      <c r="A13" s="20" t="s">
        <v>129</v>
      </c>
      <c r="B13" s="21">
        <v>4</v>
      </c>
      <c r="C13" s="22" t="s">
        <v>95</v>
      </c>
      <c r="D13" s="201">
        <v>2825</v>
      </c>
      <c r="E13" s="206" t="s">
        <v>100</v>
      </c>
      <c r="F13" s="207">
        <v>1412.5</v>
      </c>
      <c r="G13" s="208" t="s">
        <v>368</v>
      </c>
      <c r="I13" s="12">
        <f ca="1">TODAY()</f>
        <v>44396</v>
      </c>
      <c r="L13" s="7" t="s">
        <v>43</v>
      </c>
      <c r="M13" s="8" t="s">
        <v>55</v>
      </c>
      <c r="P13" t="s">
        <v>390</v>
      </c>
    </row>
    <row r="14" spans="1:24" ht="30" x14ac:dyDescent="0.25">
      <c r="A14" s="17" t="s">
        <v>138</v>
      </c>
      <c r="B14" s="21">
        <v>4</v>
      </c>
      <c r="C14" s="22" t="s">
        <v>104</v>
      </c>
      <c r="D14" s="201">
        <v>2825</v>
      </c>
      <c r="E14" s="206" t="s">
        <v>100</v>
      </c>
      <c r="F14" s="207">
        <v>1412.5</v>
      </c>
      <c r="G14" s="208" t="s">
        <v>368</v>
      </c>
      <c r="L14" s="7" t="s">
        <v>44</v>
      </c>
      <c r="M14" s="8" t="s">
        <v>56</v>
      </c>
      <c r="P14" t="s">
        <v>391</v>
      </c>
    </row>
    <row r="15" spans="1:24" ht="30" x14ac:dyDescent="0.25">
      <c r="A15" s="20" t="s">
        <v>144</v>
      </c>
      <c r="B15" s="21">
        <v>4</v>
      </c>
      <c r="C15" s="22" t="s">
        <v>105</v>
      </c>
      <c r="D15" s="201">
        <v>2825</v>
      </c>
      <c r="E15" s="206" t="s">
        <v>100</v>
      </c>
      <c r="F15" s="207">
        <v>1412.5</v>
      </c>
      <c r="G15" s="208" t="s">
        <v>369</v>
      </c>
      <c r="L15" s="7" t="s">
        <v>45</v>
      </c>
      <c r="M15" s="8" t="s">
        <v>57</v>
      </c>
      <c r="P15" t="s">
        <v>392</v>
      </c>
    </row>
    <row r="16" spans="1:24" ht="30" x14ac:dyDescent="0.25">
      <c r="A16" s="19" t="s">
        <v>130</v>
      </c>
      <c r="B16" s="21">
        <v>4</v>
      </c>
      <c r="C16" s="22" t="s">
        <v>106</v>
      </c>
      <c r="D16" s="201">
        <v>2750</v>
      </c>
      <c r="E16" s="202" t="s">
        <v>26</v>
      </c>
      <c r="F16" s="203">
        <v>1375</v>
      </c>
      <c r="G16" s="204" t="s">
        <v>370</v>
      </c>
      <c r="L16" s="7" t="s">
        <v>46</v>
      </c>
      <c r="M16" s="8" t="s">
        <v>58</v>
      </c>
      <c r="P16" t="s">
        <v>393</v>
      </c>
    </row>
    <row r="17" spans="1:20" ht="30" x14ac:dyDescent="0.25">
      <c r="A17" s="17" t="s">
        <v>398</v>
      </c>
      <c r="B17" s="21">
        <v>4</v>
      </c>
      <c r="C17" s="22" t="s">
        <v>107</v>
      </c>
      <c r="D17" s="201">
        <v>2750</v>
      </c>
      <c r="E17" s="202" t="s">
        <v>26</v>
      </c>
      <c r="F17" s="203">
        <v>1375</v>
      </c>
      <c r="G17" s="204" t="s">
        <v>370</v>
      </c>
      <c r="L17" s="7" t="s">
        <v>47</v>
      </c>
      <c r="M17" s="8" t="s">
        <v>59</v>
      </c>
    </row>
    <row r="18" spans="1:20" ht="18.75" x14ac:dyDescent="0.25">
      <c r="A18" s="17" t="s">
        <v>399</v>
      </c>
      <c r="B18" s="21"/>
      <c r="C18" s="22" t="s">
        <v>95</v>
      </c>
      <c r="D18" s="201"/>
      <c r="E18" s="202"/>
      <c r="F18" s="203"/>
      <c r="G18" s="204"/>
      <c r="L18" s="7"/>
      <c r="M18" s="8"/>
    </row>
    <row r="19" spans="1:20" ht="18.75" x14ac:dyDescent="0.25">
      <c r="A19" s="17" t="s">
        <v>131</v>
      </c>
      <c r="B19" s="21">
        <v>4</v>
      </c>
      <c r="C19" s="22" t="s">
        <v>95</v>
      </c>
      <c r="D19" s="201">
        <v>2970</v>
      </c>
      <c r="E19" s="206" t="s">
        <v>108</v>
      </c>
      <c r="F19" s="209">
        <v>1485</v>
      </c>
      <c r="G19" s="210" t="s">
        <v>371</v>
      </c>
      <c r="L19" s="9" t="s">
        <v>48</v>
      </c>
      <c r="M19" s="10" t="s">
        <v>60</v>
      </c>
    </row>
    <row r="20" spans="1:20" ht="18.75" x14ac:dyDescent="0.25">
      <c r="A20" s="17" t="s">
        <v>139</v>
      </c>
      <c r="B20" s="21">
        <v>5</v>
      </c>
      <c r="C20" s="22" t="s">
        <v>109</v>
      </c>
      <c r="D20" s="201">
        <v>2970</v>
      </c>
      <c r="E20" s="206" t="s">
        <v>108</v>
      </c>
      <c r="F20" s="209">
        <v>1485</v>
      </c>
      <c r="G20" s="210" t="s">
        <v>371</v>
      </c>
    </row>
    <row r="21" spans="1:20" ht="32.25" customHeight="1" x14ac:dyDescent="0.25">
      <c r="A21" s="17" t="s">
        <v>340</v>
      </c>
      <c r="B21" s="21">
        <v>5</v>
      </c>
      <c r="C21" s="22" t="s">
        <v>110</v>
      </c>
      <c r="D21" s="201">
        <v>2970</v>
      </c>
      <c r="E21" s="206" t="s">
        <v>108</v>
      </c>
      <c r="F21" s="209">
        <v>1485</v>
      </c>
      <c r="G21" s="210" t="s">
        <v>371</v>
      </c>
      <c r="L21" t="b">
        <v>0</v>
      </c>
      <c r="P21" t="s">
        <v>306</v>
      </c>
      <c r="Q21" s="71" t="s">
        <v>265</v>
      </c>
      <c r="R21" t="s">
        <v>317</v>
      </c>
      <c r="T21" t="s">
        <v>273</v>
      </c>
    </row>
    <row r="22" spans="1:20" ht="18.75" x14ac:dyDescent="0.25">
      <c r="A22" s="17" t="s">
        <v>132</v>
      </c>
      <c r="B22" s="21">
        <v>4</v>
      </c>
      <c r="C22" s="22" t="s">
        <v>95</v>
      </c>
      <c r="D22" s="201">
        <v>2880</v>
      </c>
      <c r="E22" s="206" t="s">
        <v>111</v>
      </c>
      <c r="F22" s="205">
        <f t="shared" ref="F22:F28" si="0">D22/2</f>
        <v>1440</v>
      </c>
      <c r="G22" s="210" t="s">
        <v>372</v>
      </c>
      <c r="P22" t="s">
        <v>307</v>
      </c>
      <c r="Q22" s="69" t="s">
        <v>244</v>
      </c>
      <c r="R22" s="69" t="s">
        <v>357</v>
      </c>
      <c r="T22" s="69" t="s">
        <v>243</v>
      </c>
    </row>
    <row r="23" spans="1:20" ht="18.75" x14ac:dyDescent="0.25">
      <c r="A23" s="20" t="s">
        <v>133</v>
      </c>
      <c r="B23" s="21">
        <v>4</v>
      </c>
      <c r="C23" s="22" t="s">
        <v>95</v>
      </c>
      <c r="D23" s="201">
        <v>2780</v>
      </c>
      <c r="E23" s="202" t="s">
        <v>97</v>
      </c>
      <c r="F23" s="205">
        <f t="shared" si="0"/>
        <v>1390</v>
      </c>
      <c r="G23" s="210" t="s">
        <v>367</v>
      </c>
      <c r="L23" t="s">
        <v>217</v>
      </c>
      <c r="P23" t="s">
        <v>308</v>
      </c>
      <c r="Q23" s="69" t="s">
        <v>243</v>
      </c>
      <c r="R23" s="69" t="s">
        <v>305</v>
      </c>
      <c r="T23" s="69" t="s">
        <v>301</v>
      </c>
    </row>
    <row r="24" spans="1:20" ht="30" x14ac:dyDescent="0.25">
      <c r="A24" s="20" t="s">
        <v>140</v>
      </c>
      <c r="B24" s="21">
        <v>4</v>
      </c>
      <c r="C24" s="22" t="s">
        <v>112</v>
      </c>
      <c r="D24" s="201">
        <v>2945</v>
      </c>
      <c r="E24" s="206" t="s">
        <v>113</v>
      </c>
      <c r="F24" s="209">
        <v>1472.5</v>
      </c>
      <c r="G24" s="208" t="s">
        <v>373</v>
      </c>
      <c r="L24" t="s">
        <v>218</v>
      </c>
      <c r="R24" s="69" t="s">
        <v>304</v>
      </c>
      <c r="T24" s="69" t="s">
        <v>300</v>
      </c>
    </row>
    <row r="25" spans="1:20" ht="30" x14ac:dyDescent="0.25">
      <c r="A25" s="20" t="s">
        <v>145</v>
      </c>
      <c r="B25" s="21">
        <v>4</v>
      </c>
      <c r="C25" s="22" t="s">
        <v>114</v>
      </c>
      <c r="D25" s="201">
        <v>2825</v>
      </c>
      <c r="E25" s="206" t="s">
        <v>100</v>
      </c>
      <c r="F25" s="205">
        <f t="shared" si="0"/>
        <v>1412.5</v>
      </c>
      <c r="G25" s="208" t="s">
        <v>368</v>
      </c>
      <c r="L25" t="s">
        <v>219</v>
      </c>
      <c r="P25" t="s">
        <v>272</v>
      </c>
      <c r="R25" s="69" t="s">
        <v>303</v>
      </c>
    </row>
    <row r="26" spans="1:20" ht="30" x14ac:dyDescent="0.25">
      <c r="A26" s="17" t="s">
        <v>134</v>
      </c>
      <c r="B26" s="21">
        <v>4</v>
      </c>
      <c r="C26" s="22" t="s">
        <v>115</v>
      </c>
      <c r="D26" s="201">
        <v>2945</v>
      </c>
      <c r="E26" s="206" t="s">
        <v>113</v>
      </c>
      <c r="F26" s="205">
        <f t="shared" si="0"/>
        <v>1472.5</v>
      </c>
      <c r="G26" s="208" t="s">
        <v>373</v>
      </c>
      <c r="L26" t="s">
        <v>220</v>
      </c>
      <c r="R26" s="69" t="s">
        <v>318</v>
      </c>
    </row>
    <row r="27" spans="1:20" ht="30" x14ac:dyDescent="0.25">
      <c r="A27" s="17" t="s">
        <v>341</v>
      </c>
      <c r="B27" s="21">
        <v>4</v>
      </c>
      <c r="C27" s="22" t="s">
        <v>116</v>
      </c>
      <c r="D27" s="201">
        <v>2825</v>
      </c>
      <c r="E27" s="206" t="s">
        <v>100</v>
      </c>
      <c r="F27" s="205">
        <f t="shared" si="0"/>
        <v>1412.5</v>
      </c>
      <c r="G27" s="208" t="s">
        <v>368</v>
      </c>
      <c r="L27" t="s">
        <v>221</v>
      </c>
      <c r="P27" t="s">
        <v>243</v>
      </c>
      <c r="R27" s="69" t="s">
        <v>302</v>
      </c>
    </row>
    <row r="28" spans="1:20" ht="30" x14ac:dyDescent="0.25">
      <c r="A28" s="17" t="s">
        <v>148</v>
      </c>
      <c r="B28" s="21">
        <v>4</v>
      </c>
      <c r="C28" s="22" t="s">
        <v>124</v>
      </c>
      <c r="D28" s="201">
        <v>2825</v>
      </c>
      <c r="E28" s="206" t="s">
        <v>100</v>
      </c>
      <c r="F28" s="205">
        <f t="shared" si="0"/>
        <v>1412.5</v>
      </c>
      <c r="G28" s="208" t="s">
        <v>368</v>
      </c>
      <c r="P28" t="s">
        <v>299</v>
      </c>
    </row>
    <row r="29" spans="1:20" ht="36.75" customHeight="1" x14ac:dyDescent="0.25">
      <c r="A29" s="17" t="s">
        <v>135</v>
      </c>
      <c r="B29" s="21">
        <v>4</v>
      </c>
      <c r="C29" s="22" t="s">
        <v>117</v>
      </c>
      <c r="D29" s="201">
        <v>3080</v>
      </c>
      <c r="E29" s="206" t="s">
        <v>118</v>
      </c>
      <c r="F29" s="209">
        <v>1540</v>
      </c>
      <c r="G29" s="210" t="s">
        <v>374</v>
      </c>
    </row>
    <row r="30" spans="1:20" x14ac:dyDescent="0.25">
      <c r="B30" s="14"/>
      <c r="C30" s="23"/>
      <c r="E30" s="23"/>
    </row>
    <row r="31" spans="1:20" x14ac:dyDescent="0.25">
      <c r="B31" s="14"/>
      <c r="C31" s="23"/>
      <c r="E31" s="23"/>
    </row>
    <row r="32" spans="1:20" x14ac:dyDescent="0.25">
      <c r="B32" s="14"/>
      <c r="C32" s="23"/>
      <c r="E32" s="23"/>
    </row>
    <row r="33" spans="1:7" ht="21" x14ac:dyDescent="0.35">
      <c r="A33" s="311" t="s">
        <v>119</v>
      </c>
      <c r="B33" s="311"/>
      <c r="C33" s="311"/>
      <c r="D33" s="311"/>
      <c r="E33" s="311"/>
    </row>
    <row r="34" spans="1:7" ht="18.75" x14ac:dyDescent="0.25">
      <c r="A34" s="214" t="s">
        <v>229</v>
      </c>
      <c r="B34" s="21">
        <v>5</v>
      </c>
      <c r="C34" s="24" t="s">
        <v>101</v>
      </c>
      <c r="D34" s="201">
        <v>1140</v>
      </c>
      <c r="E34" s="206" t="s">
        <v>120</v>
      </c>
      <c r="F34" s="211">
        <v>570</v>
      </c>
      <c r="G34" s="210" t="s">
        <v>375</v>
      </c>
    </row>
    <row r="35" spans="1:7" ht="18.75" x14ac:dyDescent="0.25">
      <c r="A35" s="212" t="s">
        <v>230</v>
      </c>
      <c r="B35" s="21">
        <v>3.5</v>
      </c>
      <c r="C35" s="24" t="s">
        <v>103</v>
      </c>
      <c r="D35" s="201">
        <v>1140</v>
      </c>
      <c r="E35" s="206" t="s">
        <v>120</v>
      </c>
      <c r="F35" s="211">
        <v>570</v>
      </c>
      <c r="G35" s="210" t="s">
        <v>375</v>
      </c>
    </row>
    <row r="36" spans="1:7" ht="18.75" x14ac:dyDescent="0.25">
      <c r="A36" s="213" t="s">
        <v>129</v>
      </c>
      <c r="B36" s="21">
        <v>5</v>
      </c>
      <c r="C36" s="24" t="s">
        <v>95</v>
      </c>
      <c r="D36" s="201">
        <v>1140</v>
      </c>
      <c r="E36" s="206" t="s">
        <v>120</v>
      </c>
      <c r="F36" s="211">
        <v>570</v>
      </c>
      <c r="G36" s="210" t="s">
        <v>375</v>
      </c>
    </row>
    <row r="37" spans="1:7" ht="18.75" x14ac:dyDescent="0.25">
      <c r="A37" s="214" t="s">
        <v>132</v>
      </c>
      <c r="B37" s="21">
        <v>5</v>
      </c>
      <c r="C37" s="24" t="s">
        <v>95</v>
      </c>
      <c r="D37" s="201">
        <v>1140</v>
      </c>
      <c r="E37" s="206" t="s">
        <v>120</v>
      </c>
      <c r="F37" s="211">
        <v>570</v>
      </c>
      <c r="G37" s="210" t="s">
        <v>375</v>
      </c>
    </row>
    <row r="38" spans="1:7" ht="18.75" x14ac:dyDescent="0.25">
      <c r="A38" s="213" t="s">
        <v>140</v>
      </c>
      <c r="B38" s="21">
        <v>5</v>
      </c>
      <c r="C38" s="24" t="s">
        <v>112</v>
      </c>
      <c r="D38" s="201">
        <v>1165</v>
      </c>
      <c r="E38" s="206" t="s">
        <v>121</v>
      </c>
      <c r="F38" s="211">
        <v>582.5</v>
      </c>
      <c r="G38" s="210" t="s">
        <v>376</v>
      </c>
    </row>
    <row r="39" spans="1:7" ht="18.75" x14ac:dyDescent="0.25">
      <c r="A39" s="213" t="s">
        <v>145</v>
      </c>
      <c r="B39" s="21">
        <v>5</v>
      </c>
      <c r="C39" s="24" t="s">
        <v>114</v>
      </c>
      <c r="D39" s="201">
        <v>1140</v>
      </c>
      <c r="E39" s="206" t="s">
        <v>120</v>
      </c>
      <c r="F39" s="211">
        <v>570</v>
      </c>
      <c r="G39" s="210" t="s">
        <v>375</v>
      </c>
    </row>
    <row r="40" spans="1:7" ht="18.75" x14ac:dyDescent="0.25">
      <c r="A40" s="213" t="s">
        <v>401</v>
      </c>
      <c r="B40" s="21">
        <v>3.5</v>
      </c>
      <c r="C40" s="24" t="s">
        <v>95</v>
      </c>
      <c r="D40" s="201">
        <v>1140</v>
      </c>
      <c r="E40" s="206" t="s">
        <v>120</v>
      </c>
      <c r="F40" s="211">
        <v>570</v>
      </c>
      <c r="G40" s="210" t="s">
        <v>375</v>
      </c>
    </row>
    <row r="41" spans="1:7" ht="18.75" x14ac:dyDescent="0.25">
      <c r="A41" s="214" t="s">
        <v>134</v>
      </c>
      <c r="B41" s="21">
        <v>5</v>
      </c>
      <c r="C41" s="24" t="s">
        <v>115</v>
      </c>
      <c r="D41" s="207">
        <v>1230</v>
      </c>
      <c r="E41" s="206" t="s">
        <v>122</v>
      </c>
      <c r="F41" s="211">
        <v>615</v>
      </c>
      <c r="G41" s="210" t="s">
        <v>377</v>
      </c>
    </row>
    <row r="42" spans="1:7" ht="18.75" x14ac:dyDescent="0.25">
      <c r="A42" s="214" t="s">
        <v>141</v>
      </c>
      <c r="B42" s="21">
        <v>5</v>
      </c>
      <c r="C42" s="24" t="s">
        <v>116</v>
      </c>
      <c r="D42" s="201">
        <v>1140</v>
      </c>
      <c r="E42" s="206" t="s">
        <v>120</v>
      </c>
      <c r="F42" s="211">
        <v>570</v>
      </c>
      <c r="G42" s="210" t="s">
        <v>375</v>
      </c>
    </row>
    <row r="43" spans="1:7" ht="18.75" x14ac:dyDescent="0.25">
      <c r="A43" s="215" t="s">
        <v>400</v>
      </c>
      <c r="B43" s="21">
        <v>5</v>
      </c>
      <c r="C43" s="24" t="s">
        <v>123</v>
      </c>
      <c r="D43" s="201">
        <v>1140</v>
      </c>
      <c r="E43" s="206" t="s">
        <v>120</v>
      </c>
      <c r="F43" s="211">
        <v>570</v>
      </c>
      <c r="G43" s="210" t="s">
        <v>375</v>
      </c>
    </row>
    <row r="44" spans="1:7" ht="18.75" x14ac:dyDescent="0.25">
      <c r="A44" s="215" t="s">
        <v>148</v>
      </c>
      <c r="B44" s="21">
        <v>5</v>
      </c>
      <c r="C44" s="24" t="s">
        <v>124</v>
      </c>
      <c r="D44" s="201">
        <v>1140</v>
      </c>
      <c r="E44" s="206" t="s">
        <v>120</v>
      </c>
      <c r="F44" s="211">
        <v>570</v>
      </c>
      <c r="G44" s="210" t="s">
        <v>375</v>
      </c>
    </row>
    <row r="45" spans="1:7" ht="18.75" x14ac:dyDescent="0.25">
      <c r="A45" s="214" t="s">
        <v>135</v>
      </c>
      <c r="B45" s="21">
        <v>5</v>
      </c>
      <c r="C45" s="24" t="s">
        <v>117</v>
      </c>
      <c r="D45" s="201">
        <v>1230</v>
      </c>
      <c r="E45" s="206" t="s">
        <v>122</v>
      </c>
      <c r="F45" s="211">
        <v>615</v>
      </c>
      <c r="G45" s="210" t="s">
        <v>377</v>
      </c>
    </row>
    <row r="46" spans="1:7" ht="18.75" x14ac:dyDescent="0.25">
      <c r="A46" s="214" t="s">
        <v>231</v>
      </c>
      <c r="B46" s="21">
        <v>3.5</v>
      </c>
      <c r="C46" s="24" t="s">
        <v>117</v>
      </c>
      <c r="D46" s="201">
        <v>1230</v>
      </c>
      <c r="E46" s="206" t="s">
        <v>122</v>
      </c>
      <c r="F46" s="211">
        <v>615</v>
      </c>
      <c r="G46" s="210" t="s">
        <v>377</v>
      </c>
    </row>
    <row r="49" spans="1:13" x14ac:dyDescent="0.25">
      <c r="A49" t="s">
        <v>149</v>
      </c>
      <c r="B49" s="58" t="s">
        <v>8</v>
      </c>
      <c r="C49" s="58" t="s">
        <v>222</v>
      </c>
      <c r="D49" s="58" t="s">
        <v>223</v>
      </c>
      <c r="E49" s="58" t="s">
        <v>224</v>
      </c>
      <c r="F49" s="58"/>
      <c r="G49" s="58"/>
      <c r="H49" s="58" t="s">
        <v>225</v>
      </c>
      <c r="I49" s="58" t="s">
        <v>125</v>
      </c>
      <c r="J49" s="58" t="s">
        <v>126</v>
      </c>
      <c r="K49" s="58" t="s">
        <v>226</v>
      </c>
      <c r="L49" s="58" t="s">
        <v>227</v>
      </c>
      <c r="M49" s="58" t="s">
        <v>228</v>
      </c>
    </row>
    <row r="50" spans="1:13" x14ac:dyDescent="0.25">
      <c r="A50" s="25" t="s">
        <v>8</v>
      </c>
      <c r="B50" s="26" t="s">
        <v>127</v>
      </c>
      <c r="C50" s="25" t="s">
        <v>407</v>
      </c>
      <c r="D50" s="25" t="s">
        <v>128</v>
      </c>
      <c r="E50" s="25" t="s">
        <v>129</v>
      </c>
      <c r="F50" s="25"/>
      <c r="G50" s="25"/>
      <c r="H50" s="27" t="s">
        <v>130</v>
      </c>
      <c r="I50" s="27" t="s">
        <v>131</v>
      </c>
      <c r="J50" s="27" t="s">
        <v>132</v>
      </c>
      <c r="K50" s="25" t="s">
        <v>133</v>
      </c>
      <c r="L50" s="27" t="s">
        <v>134</v>
      </c>
      <c r="M50" s="27" t="s">
        <v>135</v>
      </c>
    </row>
    <row r="51" spans="1:13" x14ac:dyDescent="0.25">
      <c r="A51" s="25" t="s">
        <v>222</v>
      </c>
      <c r="B51" s="28" t="s">
        <v>136</v>
      </c>
      <c r="C51" s="28" t="s">
        <v>229</v>
      </c>
      <c r="D51" s="28" t="s">
        <v>137</v>
      </c>
      <c r="E51" s="27" t="s">
        <v>138</v>
      </c>
      <c r="F51" s="27"/>
      <c r="G51" s="27"/>
      <c r="H51" s="25" t="s">
        <v>398</v>
      </c>
      <c r="I51" s="27" t="s">
        <v>139</v>
      </c>
      <c r="K51" s="27" t="s">
        <v>140</v>
      </c>
      <c r="L51" s="27" t="s">
        <v>341</v>
      </c>
    </row>
    <row r="52" spans="1:13" x14ac:dyDescent="0.25">
      <c r="A52" s="25" t="s">
        <v>223</v>
      </c>
      <c r="B52" s="28" t="s">
        <v>142</v>
      </c>
      <c r="C52" s="27" t="s">
        <v>143</v>
      </c>
      <c r="D52" s="1"/>
      <c r="E52" s="27" t="s">
        <v>144</v>
      </c>
      <c r="F52" s="27"/>
      <c r="G52" s="27"/>
      <c r="H52" s="28" t="s">
        <v>399</v>
      </c>
      <c r="I52" s="27" t="s">
        <v>340</v>
      </c>
      <c r="K52" s="27" t="s">
        <v>145</v>
      </c>
      <c r="L52" s="27" t="s">
        <v>148</v>
      </c>
    </row>
    <row r="53" spans="1:13" x14ac:dyDescent="0.25">
      <c r="A53" s="25" t="s">
        <v>224</v>
      </c>
      <c r="B53" s="28" t="s">
        <v>146</v>
      </c>
      <c r="C53" s="1"/>
      <c r="D53" s="1"/>
      <c r="E53" s="28"/>
      <c r="F53" s="28"/>
      <c r="G53" s="28"/>
      <c r="H53" s="28"/>
      <c r="I53" s="1"/>
      <c r="K53" s="29"/>
      <c r="L53" s="25"/>
    </row>
    <row r="54" spans="1:13" x14ac:dyDescent="0.25">
      <c r="A54" s="25" t="s">
        <v>225</v>
      </c>
      <c r="B54" s="27" t="s">
        <v>147</v>
      </c>
      <c r="C54" s="1"/>
      <c r="D54" s="1"/>
      <c r="E54" s="28"/>
      <c r="F54" s="28"/>
      <c r="G54" s="28"/>
      <c r="H54" s="28"/>
      <c r="I54" s="1"/>
      <c r="L54" s="27"/>
    </row>
    <row r="55" spans="1:13" x14ac:dyDescent="0.25">
      <c r="A55" s="25" t="s">
        <v>125</v>
      </c>
      <c r="B55" s="1"/>
      <c r="C55" s="1"/>
      <c r="D55" s="1"/>
      <c r="E55" s="1"/>
      <c r="F55" s="1"/>
      <c r="G55" s="1"/>
      <c r="H55" s="1"/>
      <c r="I55" s="1"/>
    </row>
    <row r="56" spans="1:13" x14ac:dyDescent="0.25">
      <c r="A56" s="25" t="s">
        <v>126</v>
      </c>
      <c r="B56" s="1"/>
      <c r="C56" s="1"/>
      <c r="D56" s="1"/>
      <c r="E56" s="1"/>
      <c r="F56" s="1"/>
      <c r="G56" s="1"/>
      <c r="H56" s="1"/>
      <c r="I56" s="1"/>
    </row>
    <row r="57" spans="1:13" x14ac:dyDescent="0.25">
      <c r="A57" s="25" t="s">
        <v>226</v>
      </c>
      <c r="B57" s="1"/>
      <c r="C57" s="1"/>
      <c r="D57" s="1"/>
      <c r="E57" s="1"/>
      <c r="F57" s="1"/>
      <c r="G57" s="1"/>
      <c r="H57" s="1"/>
      <c r="I57" s="1"/>
    </row>
    <row r="58" spans="1:13" x14ac:dyDescent="0.25">
      <c r="A58" s="25" t="s">
        <v>227</v>
      </c>
      <c r="B58" s="1"/>
      <c r="C58" s="1"/>
      <c r="D58" s="1"/>
      <c r="E58" s="1"/>
      <c r="F58" s="1"/>
      <c r="G58" s="1"/>
      <c r="H58" s="1"/>
      <c r="I58" s="1"/>
    </row>
    <row r="59" spans="1:13" x14ac:dyDescent="0.25">
      <c r="A59" s="25" t="s">
        <v>228</v>
      </c>
      <c r="B59"/>
      <c r="C59"/>
    </row>
    <row r="60" spans="1:13" x14ac:dyDescent="0.25">
      <c r="B60"/>
      <c r="C60"/>
    </row>
    <row r="62" spans="1:13" x14ac:dyDescent="0.25">
      <c r="B62" s="58"/>
      <c r="C62" s="58"/>
      <c r="D62" s="58"/>
      <c r="E62" s="58"/>
      <c r="F62" s="58"/>
      <c r="G62" s="58"/>
      <c r="H62" s="58"/>
      <c r="I62" s="58"/>
      <c r="J62" s="58"/>
    </row>
    <row r="63" spans="1:13" ht="18" customHeight="1" x14ac:dyDescent="0.25">
      <c r="A63" s="25"/>
      <c r="B63" s="59"/>
      <c r="C63" s="59"/>
      <c r="D63" s="60"/>
      <c r="E63" s="59"/>
      <c r="F63" s="59"/>
      <c r="G63" s="59"/>
      <c r="H63" s="60"/>
      <c r="I63" s="59"/>
      <c r="J63" s="59"/>
      <c r="K63" s="56"/>
      <c r="L63" s="56"/>
      <c r="M63" s="56"/>
    </row>
    <row r="64" spans="1:13" ht="18" customHeight="1" x14ac:dyDescent="0.25">
      <c r="A64" s="25"/>
      <c r="B64" s="61"/>
      <c r="C64" s="61"/>
      <c r="D64" s="62"/>
      <c r="E64" s="62"/>
      <c r="F64" s="62"/>
      <c r="G64" s="62"/>
      <c r="H64" s="60"/>
      <c r="I64" s="59"/>
      <c r="J64" s="59"/>
      <c r="K64" s="56"/>
      <c r="L64" s="56"/>
      <c r="M64" s="56"/>
    </row>
    <row r="65" spans="1:13" ht="17.25" customHeight="1" x14ac:dyDescent="0.25">
      <c r="A65" s="25"/>
      <c r="B65" s="61"/>
      <c r="C65" s="61"/>
      <c r="D65" s="62"/>
      <c r="E65" s="62"/>
      <c r="F65" s="62"/>
      <c r="G65" s="62"/>
      <c r="H65" s="60"/>
      <c r="I65" s="59"/>
      <c r="J65" s="62"/>
      <c r="K65" s="56"/>
      <c r="L65" s="56"/>
      <c r="M65" s="56"/>
    </row>
    <row r="66" spans="1:13" x14ac:dyDescent="0.25">
      <c r="A66" s="25"/>
      <c r="B66" s="61"/>
      <c r="C66" s="61"/>
      <c r="D66" s="62"/>
      <c r="E66" s="62"/>
      <c r="F66" s="62"/>
      <c r="G66" s="62"/>
      <c r="H66" s="62"/>
      <c r="I66" s="59"/>
      <c r="J66" s="62"/>
      <c r="K66" s="56"/>
      <c r="L66" s="56"/>
      <c r="M66" s="56"/>
    </row>
    <row r="67" spans="1:13" x14ac:dyDescent="0.25">
      <c r="A67" s="25"/>
      <c r="B67" s="57"/>
      <c r="C67" s="57"/>
      <c r="D67" s="56"/>
      <c r="E67" s="56"/>
      <c r="F67" s="56"/>
      <c r="G67" s="56"/>
      <c r="H67" s="56"/>
      <c r="I67" s="56"/>
      <c r="J67" s="56"/>
      <c r="K67" s="56"/>
      <c r="L67" s="56"/>
      <c r="M67" s="56"/>
    </row>
    <row r="68" spans="1:13" x14ac:dyDescent="0.25">
      <c r="A68" s="25"/>
      <c r="B68" s="57"/>
      <c r="C68" s="57"/>
      <c r="D68" s="56"/>
      <c r="E68" s="56"/>
      <c r="F68" s="56"/>
      <c r="G68" s="56"/>
      <c r="H68" s="56"/>
      <c r="I68" s="56"/>
      <c r="J68" s="56"/>
      <c r="K68" s="56"/>
      <c r="L68" s="56"/>
      <c r="M68" s="56"/>
    </row>
    <row r="69" spans="1:13" x14ac:dyDescent="0.25">
      <c r="A69" s="25"/>
      <c r="B69" s="57"/>
      <c r="C69" s="57"/>
      <c r="D69" s="56"/>
      <c r="E69" s="56"/>
      <c r="F69" s="56"/>
      <c r="G69" s="56"/>
      <c r="H69" s="56"/>
      <c r="I69" s="56"/>
      <c r="J69" s="56"/>
      <c r="K69" s="56"/>
      <c r="L69" s="56"/>
      <c r="M69" s="56"/>
    </row>
    <row r="70" spans="1:13" x14ac:dyDescent="0.25">
      <c r="B70" s="57"/>
      <c r="C70" s="57"/>
      <c r="D70" s="56"/>
      <c r="E70" s="56"/>
      <c r="F70" s="56"/>
      <c r="G70" s="56"/>
      <c r="H70" s="56"/>
      <c r="I70" s="56"/>
      <c r="J70" s="56"/>
      <c r="K70" s="56"/>
      <c r="L70" s="56"/>
      <c r="M70" s="56"/>
    </row>
  </sheetData>
  <mergeCells count="2">
    <mergeCell ref="A2:E2"/>
    <mergeCell ref="A33:E3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W2"/>
  <sheetViews>
    <sheetView topLeftCell="S1" workbookViewId="0">
      <selection activeCell="V2" sqref="V2"/>
    </sheetView>
  </sheetViews>
  <sheetFormatPr defaultRowHeight="15" x14ac:dyDescent="0.25"/>
  <cols>
    <col min="1" max="2" width="29.140625" customWidth="1"/>
    <col min="3" max="3" width="33" customWidth="1"/>
    <col min="4" max="4" width="25.5703125" customWidth="1"/>
    <col min="5" max="5" width="18.28515625" customWidth="1"/>
    <col min="6" max="6" width="13.42578125" bestFit="1" customWidth="1"/>
    <col min="7" max="7" width="19" customWidth="1"/>
    <col min="8" max="8" width="13.140625" bestFit="1" customWidth="1"/>
    <col min="9" max="9" width="19.42578125" bestFit="1" customWidth="1"/>
    <col min="10" max="12" width="28.85546875" customWidth="1"/>
    <col min="13" max="13" width="18.42578125" customWidth="1"/>
    <col min="14" max="14" width="14.5703125" customWidth="1"/>
    <col min="15" max="15" width="27.28515625" bestFit="1" customWidth="1"/>
    <col min="16" max="16" width="15.42578125" customWidth="1"/>
    <col min="17" max="17" width="16.7109375" customWidth="1"/>
    <col min="18" max="18" width="17.28515625" customWidth="1"/>
    <col min="19" max="19" width="19.85546875" customWidth="1"/>
    <col min="20" max="20" width="40" customWidth="1"/>
    <col min="21" max="21" width="32.5703125" customWidth="1"/>
    <col min="23" max="23" width="65.28515625" bestFit="1" customWidth="1"/>
  </cols>
  <sheetData>
    <row r="1" spans="1:23" x14ac:dyDescent="0.25">
      <c r="A1" s="11" t="s">
        <v>19</v>
      </c>
      <c r="B1" s="11" t="s">
        <v>92</v>
      </c>
      <c r="C1" t="s">
        <v>6</v>
      </c>
      <c r="D1" t="s">
        <v>7</v>
      </c>
      <c r="E1" t="s">
        <v>9</v>
      </c>
      <c r="F1" t="s">
        <v>20</v>
      </c>
      <c r="G1" t="s">
        <v>21</v>
      </c>
      <c r="H1" t="s">
        <v>22</v>
      </c>
      <c r="I1" t="s">
        <v>27</v>
      </c>
      <c r="J1" t="s">
        <v>25</v>
      </c>
      <c r="K1" s="16" t="s">
        <v>350</v>
      </c>
      <c r="L1" s="16" t="s">
        <v>351</v>
      </c>
      <c r="M1" t="s">
        <v>28</v>
      </c>
      <c r="N1" t="s">
        <v>72</v>
      </c>
      <c r="O1" t="s">
        <v>75</v>
      </c>
      <c r="P1" t="s">
        <v>77</v>
      </c>
      <c r="Q1" t="s">
        <v>78</v>
      </c>
      <c r="R1" t="s">
        <v>84</v>
      </c>
      <c r="T1" t="s">
        <v>86</v>
      </c>
      <c r="U1" t="s">
        <v>93</v>
      </c>
      <c r="V1" t="s">
        <v>91</v>
      </c>
      <c r="W1" t="s">
        <v>85</v>
      </c>
    </row>
    <row r="2" spans="1:23" x14ac:dyDescent="0.25">
      <c r="A2" t="str">
        <f>Данные!C3&amp;" "&amp;Данные!C4&amp;" "&amp;Данные!C5</f>
        <v>Иванов Иван Иванович</v>
      </c>
      <c r="B2" t="str">
        <f>Данные!E3&amp;" "&amp;Данные!E4&amp;" "&amp;Данные!E5</f>
        <v>Ивановым Иваном Ивановичем</v>
      </c>
      <c r="C2" t="str">
        <f>Данные!C12</f>
        <v>1-31 01 01-02 – Биология (научнопедагогическая деятельность)</v>
      </c>
      <c r="D2" t="str">
        <f>Данные!C11</f>
        <v>Биологический</v>
      </c>
      <c r="E2" t="str">
        <f>Данные!C13</f>
        <v>Биолог. Преподаватель биологии и химии</v>
      </c>
      <c r="F2">
        <f>Данные!C14</f>
        <v>4</v>
      </c>
      <c r="G2" t="str">
        <f>VLOOKUP(Данные!C10,Скрытый!L2:M5,2,0)</f>
        <v>дневной</v>
      </c>
      <c r="H2" t="str">
        <f ca="1">TEXT(TODAY(),"ДД ММММ ГГГГ")</f>
        <v>ДД ММММ ГГГГ</v>
      </c>
      <c r="I2">
        <f>Данные!C15</f>
        <v>2780</v>
      </c>
      <c r="J2" t="str">
        <f>Данные!C16</f>
        <v>две тысячи семьсот восемьдесят</v>
      </c>
      <c r="K2">
        <f>Данные!D15</f>
        <v>1412.5</v>
      </c>
      <c r="L2" t="str">
        <f>Данные!D16</f>
        <v>одна тысяча четыреста двенадцать 50 копеек</v>
      </c>
      <c r="M2" t="str">
        <f>Данные!C20&amp;", "&amp;Данные!C21&amp;" обл., "&amp;Данные!C22&amp;" р-н., "&amp;VLOOKUP(Данные!C23,Скрытый!L8:M19,2,0)&amp;Данные!C24&amp;", "&amp;Данные!C25</f>
        <v>224022, Брестская обл., Брестский р-н., г.Брест, ул. Героев Обороны Брестской Крепости д. 20 кв. 74</v>
      </c>
      <c r="N2" t="str">
        <f>Данные!C30&amp;", "&amp;Данные!C31&amp;Данные!C32&amp;", выдан "&amp;Данные!C34&amp;", "&amp;Данные!C35</f>
        <v>Паспорт, АВ0123456, выдан 26.06.2020 г., Московским РОВД г.Бреста</v>
      </c>
      <c r="O2" t="str">
        <f>Данные!C33</f>
        <v>12345678PB7896О1</v>
      </c>
      <c r="P2" t="str">
        <f>Данные!C38</f>
        <v>(29) 1234567</v>
      </c>
      <c r="Q2" t="str">
        <f>Данные!C39</f>
        <v>(0162) 123456</v>
      </c>
      <c r="R2" t="str">
        <f>IF(Скрытый!I3=1,Данные!C45&amp;" "&amp;Данные!C46&amp;" "&amp;Данные!C47,Данные!D45&amp;" "&amp;Данные!D46&amp;" "&amp;Данные!D47)</f>
        <v>Иванов Иван Иванович</v>
      </c>
      <c r="T2" t="str">
        <f>IF(Скрытый!I3=1,Данные!C50&amp;", "&amp;Данные!C51&amp;Данные!C52&amp;", выдан "&amp;Данные!D54, Данные!D50&amp;", "&amp;Данные!D51&amp;Данные!D52&amp;", выдан "&amp;Данные!D54)</f>
        <v>Паспорт, ВА0654321, выдан 01.01.2000 г.</v>
      </c>
      <c r="U2" t="str">
        <f>IF(Скрытый!I3=1,Данные!C55,Данные!D55)</f>
        <v>Московским РОВД г.Барановичи</v>
      </c>
      <c r="V2" t="str">
        <f>IF(Скрытый!I3=1,Данные!C53,Данные!D53)</f>
        <v>76543218PB7896О1</v>
      </c>
      <c r="W2" t="str">
        <f>IF(Скрытый!I3=1,IF(Скрытый!L21,Договор!M2,Данные!C58&amp;", "&amp;Данные!C59&amp;" обл., "&amp;Данные!C60&amp;" р-н., "&amp;VLOOKUP(Данные!C61,Скрытый!L8:M19,2,0)&amp;Данные!C62&amp;", "&amp;Данные!C63),IF(Скрытый!L21,Договор!M2,Данные!D58&amp;", "&amp;Данные!D59&amp;" обл., "&amp;Данные!D60&amp;" р-н., "&amp;VLOOKUP(Данные!D61,Скрытый!L8:M19,2,0)&amp;Данные!D62&amp;", "&amp;Данные!D63))</f>
        <v>224111, Брестская обл. обл., Брестский р. р-н., г.Брест, ул. Рябиновая 24-10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"/>
  <sheetViews>
    <sheetView workbookViewId="0">
      <selection activeCell="D13" sqref="D1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15</vt:i4>
      </vt:variant>
    </vt:vector>
  </HeadingPairs>
  <TitlesOfParts>
    <vt:vector size="21" baseType="lpstr">
      <vt:lpstr>Данные</vt:lpstr>
      <vt:lpstr>Заявление</vt:lpstr>
      <vt:lpstr>Анкета абитуриента</vt:lpstr>
      <vt:lpstr>Скрытый</vt:lpstr>
      <vt:lpstr>Договор</vt:lpstr>
      <vt:lpstr>Лист2</vt:lpstr>
      <vt:lpstr>Биологический</vt:lpstr>
      <vt:lpstr>Географический</vt:lpstr>
      <vt:lpstr>Иностранных.языков</vt:lpstr>
      <vt:lpstr>Исторический</vt:lpstr>
      <vt:lpstr>'Анкета абитуриента'!Область_печати</vt:lpstr>
      <vt:lpstr>Заявление!Область_печати</vt:lpstr>
      <vt:lpstr>Психолого_педагогический</vt:lpstr>
      <vt:lpstr>Социально_педагогический</vt:lpstr>
      <vt:lpstr>Факультеты</vt:lpstr>
      <vt:lpstr>ФакультетыЗаоч</vt:lpstr>
      <vt:lpstr>Физико_математический</vt:lpstr>
      <vt:lpstr>Физического.воспитания</vt:lpstr>
      <vt:lpstr>Филологический</vt:lpstr>
      <vt:lpstr>Юридический</vt:lpstr>
      <vt:lpstr>языки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NaDin</dc:creator>
  <cp:lastModifiedBy>EArehon</cp:lastModifiedBy>
  <cp:lastPrinted>2021-07-08T14:49:03Z</cp:lastPrinted>
  <dcterms:created xsi:type="dcterms:W3CDTF">2020-06-24T12:05:04Z</dcterms:created>
  <dcterms:modified xsi:type="dcterms:W3CDTF">2021-07-19T09:55:19Z</dcterms:modified>
</cp:coreProperties>
</file>